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考试人员151人" sheetId="1" r:id="rId1"/>
    <sheet name="Sheet1" sheetId="2" r:id="rId2"/>
  </sheets>
  <definedNames>
    <definedName name="_xlnm._FilterDatabase" localSheetId="0" hidden="1">考试人员151人!$A$1:$H$153</definedName>
  </definedNames>
  <calcPr calcId="144525"/>
</workbook>
</file>

<file path=xl/sharedStrings.xml><?xml version="1.0" encoding="utf-8"?>
<sst xmlns="http://schemas.openxmlformats.org/spreadsheetml/2006/main" count="1518" uniqueCount="209">
  <si>
    <t>肥西县创城指挥部办公室招聘工作人员笔试成绩表</t>
  </si>
  <si>
    <t>报考岗位</t>
  </si>
  <si>
    <t>姓名</t>
  </si>
  <si>
    <t>性别</t>
  </si>
  <si>
    <t>身份证号码</t>
  </si>
  <si>
    <t>笔试准考证号码</t>
  </si>
  <si>
    <t>考场号</t>
  </si>
  <si>
    <t>座位号</t>
  </si>
  <si>
    <t>笔试成绩</t>
  </si>
  <si>
    <t>220801_督察员1</t>
  </si>
  <si>
    <t>2209110101</t>
  </si>
  <si>
    <t>01</t>
  </si>
  <si>
    <t>74.5</t>
  </si>
  <si>
    <t>2209110102</t>
  </si>
  <si>
    <t>02</t>
  </si>
  <si>
    <t>缺考</t>
  </si>
  <si>
    <t>2209110103</t>
  </si>
  <si>
    <t>03</t>
  </si>
  <si>
    <t>64</t>
  </si>
  <si>
    <t>2209110104</t>
  </si>
  <si>
    <t>04</t>
  </si>
  <si>
    <t>68</t>
  </si>
  <si>
    <t>220803_网格中心</t>
  </si>
  <si>
    <t>2209110105</t>
  </si>
  <si>
    <t>05</t>
  </si>
  <si>
    <t>63.5</t>
  </si>
  <si>
    <t>220802_督察员2</t>
  </si>
  <si>
    <t>2209110106</t>
  </si>
  <si>
    <t>06</t>
  </si>
  <si>
    <t>65</t>
  </si>
  <si>
    <t>2209110107</t>
  </si>
  <si>
    <t>07</t>
  </si>
  <si>
    <t>2209110108</t>
  </si>
  <si>
    <t>08</t>
  </si>
  <si>
    <t>66</t>
  </si>
  <si>
    <t>2209110109</t>
  </si>
  <si>
    <t>09</t>
  </si>
  <si>
    <t>69.5</t>
  </si>
  <si>
    <t>2209110110</t>
  </si>
  <si>
    <t>10</t>
  </si>
  <si>
    <t>2209110111</t>
  </si>
  <si>
    <t>11</t>
  </si>
  <si>
    <t>66.5</t>
  </si>
  <si>
    <t>2209110112</t>
  </si>
  <si>
    <t>12</t>
  </si>
  <si>
    <t>56.5</t>
  </si>
  <si>
    <t>2209110113</t>
  </si>
  <si>
    <t>13</t>
  </si>
  <si>
    <t>72.5</t>
  </si>
  <si>
    <t>2209110114</t>
  </si>
  <si>
    <t>14</t>
  </si>
  <si>
    <t>2209110115</t>
  </si>
  <si>
    <t>15</t>
  </si>
  <si>
    <t>2209110116</t>
  </si>
  <si>
    <t>16</t>
  </si>
  <si>
    <t>2209110117</t>
  </si>
  <si>
    <t>17</t>
  </si>
  <si>
    <t>2209110118</t>
  </si>
  <si>
    <t>18</t>
  </si>
  <si>
    <t>60.5</t>
  </si>
  <si>
    <t>2209110119</t>
  </si>
  <si>
    <t>19</t>
  </si>
  <si>
    <t>70</t>
  </si>
  <si>
    <t>2209110120</t>
  </si>
  <si>
    <t>20</t>
  </si>
  <si>
    <t>73</t>
  </si>
  <si>
    <t>2209110121</t>
  </si>
  <si>
    <t>21</t>
  </si>
  <si>
    <t>2209110122</t>
  </si>
  <si>
    <t>22</t>
  </si>
  <si>
    <t>56</t>
  </si>
  <si>
    <t>2209110123</t>
  </si>
  <si>
    <t>23</t>
  </si>
  <si>
    <t>2209110124</t>
  </si>
  <si>
    <t>24</t>
  </si>
  <si>
    <t>62</t>
  </si>
  <si>
    <t>2209110125</t>
  </si>
  <si>
    <t>25</t>
  </si>
  <si>
    <t>67.5</t>
  </si>
  <si>
    <t>2209110126</t>
  </si>
  <si>
    <t>26</t>
  </si>
  <si>
    <t>72</t>
  </si>
  <si>
    <t>2209110127</t>
  </si>
  <si>
    <t>27</t>
  </si>
  <si>
    <t>57.5</t>
  </si>
  <si>
    <t>2209110128</t>
  </si>
  <si>
    <t>28</t>
  </si>
  <si>
    <t>2209110129</t>
  </si>
  <si>
    <t>29</t>
  </si>
  <si>
    <t>2209110130</t>
  </si>
  <si>
    <t>30</t>
  </si>
  <si>
    <t>2209110201</t>
  </si>
  <si>
    <t>55</t>
  </si>
  <si>
    <t>2209110202</t>
  </si>
  <si>
    <t>58.5</t>
  </si>
  <si>
    <t>2209110203</t>
  </si>
  <si>
    <t>61.5</t>
  </si>
  <si>
    <t>2209110204</t>
  </si>
  <si>
    <t>62.5</t>
  </si>
  <si>
    <t>2209110205</t>
  </si>
  <si>
    <t>2209110206</t>
  </si>
  <si>
    <t>2209110207</t>
  </si>
  <si>
    <t>79.5</t>
  </si>
  <si>
    <t>2209110208</t>
  </si>
  <si>
    <t>2209110209</t>
  </si>
  <si>
    <t>2209110210</t>
  </si>
  <si>
    <t>2209110211</t>
  </si>
  <si>
    <t>75.5</t>
  </si>
  <si>
    <t>2209110212</t>
  </si>
  <si>
    <t>2209110213</t>
  </si>
  <si>
    <t>60</t>
  </si>
  <si>
    <t>2209110214</t>
  </si>
  <si>
    <t>2209110215</t>
  </si>
  <si>
    <t>65.5</t>
  </si>
  <si>
    <t>2209110216</t>
  </si>
  <si>
    <t>2209110217</t>
  </si>
  <si>
    <t>2209110218</t>
  </si>
  <si>
    <t>2209110219</t>
  </si>
  <si>
    <t>2209110220</t>
  </si>
  <si>
    <t>2209110221</t>
  </si>
  <si>
    <t>2209110222</t>
  </si>
  <si>
    <t>63</t>
  </si>
  <si>
    <t>2209110223</t>
  </si>
  <si>
    <t>71</t>
  </si>
  <si>
    <t>2209110224</t>
  </si>
  <si>
    <t>2209110225</t>
  </si>
  <si>
    <t>68.5</t>
  </si>
  <si>
    <t>2209110226</t>
  </si>
  <si>
    <t>2209110227</t>
  </si>
  <si>
    <t>2209110228</t>
  </si>
  <si>
    <t>2209110229</t>
  </si>
  <si>
    <t>2209110230</t>
  </si>
  <si>
    <t>2209110301</t>
  </si>
  <si>
    <t>59.5</t>
  </si>
  <si>
    <t>2209110302</t>
  </si>
  <si>
    <t>58</t>
  </si>
  <si>
    <t>2209110303</t>
  </si>
  <si>
    <t>53</t>
  </si>
  <si>
    <t>2209110304</t>
  </si>
  <si>
    <t>2209110305</t>
  </si>
  <si>
    <t>80.5</t>
  </si>
  <si>
    <t>2209110306</t>
  </si>
  <si>
    <t>2209110307</t>
  </si>
  <si>
    <t>2209110308</t>
  </si>
  <si>
    <t>2209110309</t>
  </si>
  <si>
    <t>2209110310</t>
  </si>
  <si>
    <t>2209110311</t>
  </si>
  <si>
    <t>64.5</t>
  </si>
  <si>
    <t>2209110312</t>
  </si>
  <si>
    <t>2209110313</t>
  </si>
  <si>
    <t>2209110314</t>
  </si>
  <si>
    <t>2209110315</t>
  </si>
  <si>
    <t>59</t>
  </si>
  <si>
    <t>2209110316</t>
  </si>
  <si>
    <t>69</t>
  </si>
  <si>
    <t>2209110317</t>
  </si>
  <si>
    <t>2209110318</t>
  </si>
  <si>
    <t>2209110319</t>
  </si>
  <si>
    <t>2209110320</t>
  </si>
  <si>
    <t>2209110321</t>
  </si>
  <si>
    <t>2209110322</t>
  </si>
  <si>
    <t>2209110323</t>
  </si>
  <si>
    <t>2209110324</t>
  </si>
  <si>
    <t>71.5</t>
  </si>
  <si>
    <t>2209110325</t>
  </si>
  <si>
    <t>2209110326</t>
  </si>
  <si>
    <t>2209110327</t>
  </si>
  <si>
    <t>2209110328</t>
  </si>
  <si>
    <t>2209110329</t>
  </si>
  <si>
    <t>2209110330</t>
  </si>
  <si>
    <t>2209110401</t>
  </si>
  <si>
    <t>2209110402</t>
  </si>
  <si>
    <t>2209110403</t>
  </si>
  <si>
    <t>2209110404</t>
  </si>
  <si>
    <t>2209110405</t>
  </si>
  <si>
    <t>2209110406</t>
  </si>
  <si>
    <t>2209110407</t>
  </si>
  <si>
    <t>2209110408</t>
  </si>
  <si>
    <t>2209110409</t>
  </si>
  <si>
    <t>2209110410</t>
  </si>
  <si>
    <t>2209110411</t>
  </si>
  <si>
    <t>2209110412</t>
  </si>
  <si>
    <t>2209110413</t>
  </si>
  <si>
    <t>52.5</t>
  </si>
  <si>
    <t>2209110414</t>
  </si>
  <si>
    <t>2209110415</t>
  </si>
  <si>
    <t>2209110416</t>
  </si>
  <si>
    <t>2209110417</t>
  </si>
  <si>
    <t>2209110418</t>
  </si>
  <si>
    <t>2209110419</t>
  </si>
  <si>
    <t>2209110420</t>
  </si>
  <si>
    <t>55.5</t>
  </si>
  <si>
    <t>2209110421</t>
  </si>
  <si>
    <t>2209110422</t>
  </si>
  <si>
    <t>2209110423</t>
  </si>
  <si>
    <t>2209110424</t>
  </si>
  <si>
    <t>2209110425</t>
  </si>
  <si>
    <t>2209110426</t>
  </si>
  <si>
    <t>2209110427</t>
  </si>
  <si>
    <t>2209110428</t>
  </si>
  <si>
    <t>2209110429</t>
  </si>
  <si>
    <t>2209110430</t>
  </si>
  <si>
    <t>67</t>
  </si>
  <si>
    <t>70.5</t>
  </si>
  <si>
    <t>31</t>
  </si>
  <si>
    <r>
      <rPr>
        <b/>
        <sz val="18"/>
        <color rgb="FF000000"/>
        <rFont val="宋体"/>
        <charset val="134"/>
      </rPr>
      <t xml:space="preserve">   肥西县创城指挥部办公室招聘工作人员笔试成绩公示    </t>
    </r>
    <r>
      <rPr>
        <b/>
        <sz val="10"/>
        <color rgb="FF000000"/>
        <rFont val="宋体"/>
        <charset val="134"/>
      </rPr>
      <t>2022.09.14</t>
    </r>
  </si>
  <si>
    <t>备注</t>
  </si>
  <si>
    <t>女</t>
  </si>
  <si>
    <t>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</si>
</sst>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workbookViewId="0">
      <selection activeCell="A1" sqref="A1:H2"/>
    </sheetView>
  </sheetViews>
  <sheetFormatPr defaultColWidth="8" defaultRowHeight="13.5"/>
  <cols>
    <col min="1" max="1" width="16.625" customWidth="1"/>
    <col min="2" max="2" width="9" customWidth="1"/>
    <col min="3" max="3" width="6.125" customWidth="1"/>
    <col min="4" max="4" width="21.75" customWidth="1"/>
    <col min="5" max="5" width="16" customWidth="1"/>
    <col min="6" max="6" width="7.625" customWidth="1"/>
    <col min="7" max="7" width="7.875" customWidth="1"/>
    <col min="8" max="8" width="19.625" customWidth="1"/>
    <col min="9" max="257" width="9" customWidth="1"/>
  </cols>
  <sheetData>
    <row r="1" ht="47.1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2" ht="27" customHeight="1" spans="1:8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ht="27" customHeight="1" spans="1:8">
      <c r="A3" s="22" t="s">
        <v>9</v>
      </c>
      <c r="B3" s="22" t="str">
        <f>"蔡东东"</f>
        <v>蔡东东</v>
      </c>
      <c r="C3" s="23" t="str">
        <f t="shared" ref="C3:C7" si="0">"男"</f>
        <v>男</v>
      </c>
      <c r="D3" s="22" t="str">
        <f>"340122199610103334"</f>
        <v>340122199610103334</v>
      </c>
      <c r="E3" s="22" t="s">
        <v>10</v>
      </c>
      <c r="F3" s="22" t="s">
        <v>11</v>
      </c>
      <c r="G3" s="22" t="s">
        <v>11</v>
      </c>
      <c r="H3" s="24" t="s">
        <v>12</v>
      </c>
    </row>
    <row r="4" ht="27" customHeight="1" spans="1:8">
      <c r="A4" s="22" t="s">
        <v>9</v>
      </c>
      <c r="B4" s="22" t="str">
        <f>"黄玉玲"</f>
        <v>黄玉玲</v>
      </c>
      <c r="C4" s="23" t="str">
        <f t="shared" ref="C4:C8" si="1">"女"</f>
        <v>女</v>
      </c>
      <c r="D4" s="22" t="str">
        <f>"340122199606273920"</f>
        <v>340122199606273920</v>
      </c>
      <c r="E4" s="22" t="s">
        <v>13</v>
      </c>
      <c r="F4" s="22" t="s">
        <v>11</v>
      </c>
      <c r="G4" s="22" t="s">
        <v>14</v>
      </c>
      <c r="H4" s="24" t="s">
        <v>15</v>
      </c>
    </row>
    <row r="5" ht="27" customHeight="1" spans="1:8">
      <c r="A5" s="22" t="s">
        <v>9</v>
      </c>
      <c r="B5" s="22" t="str">
        <f>"何爱花"</f>
        <v>何爱花</v>
      </c>
      <c r="C5" s="23" t="str">
        <f t="shared" si="0"/>
        <v>男</v>
      </c>
      <c r="D5" s="22" t="str">
        <f>"320125198801033325"</f>
        <v>320125198801033325</v>
      </c>
      <c r="E5" s="22" t="s">
        <v>16</v>
      </c>
      <c r="F5" s="22" t="s">
        <v>11</v>
      </c>
      <c r="G5" s="22" t="s">
        <v>17</v>
      </c>
      <c r="H5" s="24" t="s">
        <v>18</v>
      </c>
    </row>
    <row r="6" ht="27" customHeight="1" spans="1:8">
      <c r="A6" s="22" t="s">
        <v>9</v>
      </c>
      <c r="B6" s="22" t="str">
        <f>"罗振"</f>
        <v>罗振</v>
      </c>
      <c r="C6" s="23" t="str">
        <f t="shared" si="0"/>
        <v>男</v>
      </c>
      <c r="D6" s="22" t="str">
        <f>"340122199112303317"</f>
        <v>340122199112303317</v>
      </c>
      <c r="E6" s="22" t="s">
        <v>19</v>
      </c>
      <c r="F6" s="22" t="s">
        <v>11</v>
      </c>
      <c r="G6" s="22" t="s">
        <v>20</v>
      </c>
      <c r="H6" s="24" t="s">
        <v>21</v>
      </c>
    </row>
    <row r="7" ht="27" customHeight="1" spans="1:8">
      <c r="A7" s="22" t="s">
        <v>22</v>
      </c>
      <c r="B7" s="22" t="str">
        <f>"陈鹏飞"</f>
        <v>陈鹏飞</v>
      </c>
      <c r="C7" s="23" t="str">
        <f t="shared" si="0"/>
        <v>男</v>
      </c>
      <c r="D7" s="22" t="str">
        <f>"340122199506140012"</f>
        <v>340122199506140012</v>
      </c>
      <c r="E7" s="22" t="s">
        <v>23</v>
      </c>
      <c r="F7" s="22" t="s">
        <v>11</v>
      </c>
      <c r="G7" s="22" t="s">
        <v>24</v>
      </c>
      <c r="H7" s="24" t="s">
        <v>25</v>
      </c>
    </row>
    <row r="8" ht="27" customHeight="1" spans="1:8">
      <c r="A8" s="22" t="s">
        <v>26</v>
      </c>
      <c r="B8" s="22" t="str">
        <f>"朱杉"</f>
        <v>朱杉</v>
      </c>
      <c r="C8" s="23" t="str">
        <f t="shared" si="1"/>
        <v>女</v>
      </c>
      <c r="D8" s="22" t="str">
        <f>"342601199710225344"</f>
        <v>342601199710225344</v>
      </c>
      <c r="E8" s="22" t="s">
        <v>27</v>
      </c>
      <c r="F8" s="22" t="s">
        <v>11</v>
      </c>
      <c r="G8" s="22" t="s">
        <v>28</v>
      </c>
      <c r="H8" s="24" t="s">
        <v>29</v>
      </c>
    </row>
    <row r="9" ht="27" customHeight="1" spans="1:8">
      <c r="A9" s="22" t="s">
        <v>26</v>
      </c>
      <c r="B9" s="22" t="str">
        <f>"杜超"</f>
        <v>杜超</v>
      </c>
      <c r="C9" s="23" t="str">
        <f t="shared" ref="C9:C13" si="2">"男"</f>
        <v>男</v>
      </c>
      <c r="D9" s="22" t="str">
        <f>"342423199307120099"</f>
        <v>342423199307120099</v>
      </c>
      <c r="E9" s="22" t="s">
        <v>30</v>
      </c>
      <c r="F9" s="22" t="s">
        <v>11</v>
      </c>
      <c r="G9" s="22" t="s">
        <v>31</v>
      </c>
      <c r="H9" s="24" t="s">
        <v>15</v>
      </c>
    </row>
    <row r="10" ht="27" customHeight="1" spans="1:8">
      <c r="A10" s="22" t="s">
        <v>22</v>
      </c>
      <c r="B10" s="22" t="str">
        <f>"王明静"</f>
        <v>王明静</v>
      </c>
      <c r="C10" s="23" t="str">
        <f t="shared" ref="C10:C14" si="3">"女"</f>
        <v>女</v>
      </c>
      <c r="D10" s="22" t="str">
        <f>"340828199712211420"</f>
        <v>340828199712211420</v>
      </c>
      <c r="E10" s="22" t="s">
        <v>32</v>
      </c>
      <c r="F10" s="22" t="s">
        <v>11</v>
      </c>
      <c r="G10" s="22" t="s">
        <v>33</v>
      </c>
      <c r="H10" s="24" t="s">
        <v>34</v>
      </c>
    </row>
    <row r="11" ht="27" customHeight="1" spans="1:8">
      <c r="A11" s="22" t="s">
        <v>26</v>
      </c>
      <c r="B11" s="22" t="str">
        <f>"方明远"</f>
        <v>方明远</v>
      </c>
      <c r="C11" s="23" t="str">
        <f t="shared" si="2"/>
        <v>男</v>
      </c>
      <c r="D11" s="22" t="str">
        <f>"342601199808215312"</f>
        <v>342601199808215312</v>
      </c>
      <c r="E11" s="22" t="s">
        <v>35</v>
      </c>
      <c r="F11" s="22" t="s">
        <v>11</v>
      </c>
      <c r="G11" s="22" t="s">
        <v>36</v>
      </c>
      <c r="H11" s="24" t="s">
        <v>37</v>
      </c>
    </row>
    <row r="12" ht="27" customHeight="1" spans="1:8">
      <c r="A12" s="22" t="s">
        <v>9</v>
      </c>
      <c r="B12" s="22" t="str">
        <f>"邵家敏"</f>
        <v>邵家敏</v>
      </c>
      <c r="C12" s="23" t="str">
        <f t="shared" si="2"/>
        <v>男</v>
      </c>
      <c r="D12" s="22" t="str">
        <f>"340123199801182086"</f>
        <v>340123199801182086</v>
      </c>
      <c r="E12" s="22" t="s">
        <v>38</v>
      </c>
      <c r="F12" s="22" t="s">
        <v>11</v>
      </c>
      <c r="G12" s="22" t="s">
        <v>39</v>
      </c>
      <c r="H12" s="24" t="s">
        <v>15</v>
      </c>
    </row>
    <row r="13" ht="27" customHeight="1" spans="1:8">
      <c r="A13" s="22" t="s">
        <v>22</v>
      </c>
      <c r="B13" s="22" t="str">
        <f>"马帅帅"</f>
        <v>马帅帅</v>
      </c>
      <c r="C13" s="23" t="str">
        <f t="shared" si="2"/>
        <v>男</v>
      </c>
      <c r="D13" s="22" t="str">
        <f>"341225199610108755"</f>
        <v>341225199610108755</v>
      </c>
      <c r="E13" s="22" t="s">
        <v>40</v>
      </c>
      <c r="F13" s="22" t="s">
        <v>11</v>
      </c>
      <c r="G13" s="22" t="s">
        <v>41</v>
      </c>
      <c r="H13" s="24" t="s">
        <v>42</v>
      </c>
    </row>
    <row r="14" ht="27" customHeight="1" spans="1:8">
      <c r="A14" s="22" t="s">
        <v>26</v>
      </c>
      <c r="B14" s="22" t="str">
        <f>"姚佳佳"</f>
        <v>姚佳佳</v>
      </c>
      <c r="C14" s="23" t="str">
        <f t="shared" si="3"/>
        <v>女</v>
      </c>
      <c r="D14" s="22" t="str">
        <f>"340825199509060824"</f>
        <v>340825199509060824</v>
      </c>
      <c r="E14" s="22" t="s">
        <v>43</v>
      </c>
      <c r="F14" s="22" t="s">
        <v>11</v>
      </c>
      <c r="G14" s="22" t="s">
        <v>44</v>
      </c>
      <c r="H14" s="24" t="s">
        <v>45</v>
      </c>
    </row>
    <row r="15" ht="27" customHeight="1" spans="1:8">
      <c r="A15" s="22" t="s">
        <v>9</v>
      </c>
      <c r="B15" s="22" t="str">
        <f>"周鹏"</f>
        <v>周鹏</v>
      </c>
      <c r="C15" s="23" t="str">
        <f t="shared" ref="C15:C20" si="4">"男"</f>
        <v>男</v>
      </c>
      <c r="D15" s="22" t="str">
        <f>"342423199509185771"</f>
        <v>342423199509185771</v>
      </c>
      <c r="E15" s="22" t="s">
        <v>46</v>
      </c>
      <c r="F15" s="22" t="s">
        <v>11</v>
      </c>
      <c r="G15" s="22" t="s">
        <v>47</v>
      </c>
      <c r="H15" s="24" t="s">
        <v>48</v>
      </c>
    </row>
    <row r="16" ht="27" customHeight="1" spans="1:8">
      <c r="A16" s="22" t="s">
        <v>26</v>
      </c>
      <c r="B16" s="22" t="str">
        <f>"王杰"</f>
        <v>王杰</v>
      </c>
      <c r="C16" s="23" t="str">
        <f t="shared" si="4"/>
        <v>男</v>
      </c>
      <c r="D16" s="22" t="str">
        <f>"340122199602280912"</f>
        <v>340122199602280912</v>
      </c>
      <c r="E16" s="22" t="s">
        <v>49</v>
      </c>
      <c r="F16" s="22" t="s">
        <v>11</v>
      </c>
      <c r="G16" s="22" t="s">
        <v>50</v>
      </c>
      <c r="H16" s="24" t="s">
        <v>42</v>
      </c>
    </row>
    <row r="17" ht="27" customHeight="1" spans="1:8">
      <c r="A17" s="22" t="s">
        <v>9</v>
      </c>
      <c r="B17" s="22" t="str">
        <f>"乔尧"</f>
        <v>乔尧</v>
      </c>
      <c r="C17" s="23" t="str">
        <f t="shared" ref="C17" si="5">"女"</f>
        <v>女</v>
      </c>
      <c r="D17" s="22" t="str">
        <f>"342425199403263121"</f>
        <v>342425199403263121</v>
      </c>
      <c r="E17" s="22" t="s">
        <v>51</v>
      </c>
      <c r="F17" s="22" t="s">
        <v>11</v>
      </c>
      <c r="G17" s="22" t="s">
        <v>52</v>
      </c>
      <c r="H17" s="25">
        <v>69</v>
      </c>
    </row>
    <row r="18" ht="27" customHeight="1" spans="1:8">
      <c r="A18" s="22" t="s">
        <v>26</v>
      </c>
      <c r="B18" s="22" t="str">
        <f>"陈瑞婷"</f>
        <v>陈瑞婷</v>
      </c>
      <c r="C18" s="23" t="str">
        <f t="shared" si="4"/>
        <v>男</v>
      </c>
      <c r="D18" s="22" t="str">
        <f>"340102199705301522"</f>
        <v>340102199705301522</v>
      </c>
      <c r="E18" s="22" t="s">
        <v>53</v>
      </c>
      <c r="F18" s="22" t="s">
        <v>11</v>
      </c>
      <c r="G18" s="22" t="s">
        <v>54</v>
      </c>
      <c r="H18" s="24" t="s">
        <v>15</v>
      </c>
    </row>
    <row r="19" ht="27" customHeight="1" spans="1:8">
      <c r="A19" s="22" t="s">
        <v>9</v>
      </c>
      <c r="B19" s="22" t="str">
        <f>"王原"</f>
        <v>王原</v>
      </c>
      <c r="C19" s="23" t="str">
        <f t="shared" si="4"/>
        <v>男</v>
      </c>
      <c r="D19" s="22" t="str">
        <f>"342425199710184028"</f>
        <v>342425199710184028</v>
      </c>
      <c r="E19" s="22" t="s">
        <v>55</v>
      </c>
      <c r="F19" s="22" t="s">
        <v>11</v>
      </c>
      <c r="G19" s="22" t="s">
        <v>56</v>
      </c>
      <c r="H19" s="24" t="s">
        <v>15</v>
      </c>
    </row>
    <row r="20" ht="27" customHeight="1" spans="1:8">
      <c r="A20" s="22" t="s">
        <v>9</v>
      </c>
      <c r="B20" s="22" t="str">
        <f>"王壮壮"</f>
        <v>王壮壮</v>
      </c>
      <c r="C20" s="23" t="str">
        <f t="shared" si="4"/>
        <v>男</v>
      </c>
      <c r="D20" s="22" t="str">
        <f>"342401199709181312"</f>
        <v>342401199709181312</v>
      </c>
      <c r="E20" s="22" t="s">
        <v>57</v>
      </c>
      <c r="F20" s="22" t="s">
        <v>11</v>
      </c>
      <c r="G20" s="22" t="s">
        <v>58</v>
      </c>
      <c r="H20" s="24" t="s">
        <v>59</v>
      </c>
    </row>
    <row r="21" ht="27" customHeight="1" spans="1:8">
      <c r="A21" s="22" t="s">
        <v>22</v>
      </c>
      <c r="B21" s="22" t="str">
        <f>"潘慧慧"</f>
        <v>潘慧慧</v>
      </c>
      <c r="C21" s="23" t="str">
        <f t="shared" ref="C21:C25" si="6">"女"</f>
        <v>女</v>
      </c>
      <c r="D21" s="22" t="str">
        <f>"340122199310047668"</f>
        <v>340122199310047668</v>
      </c>
      <c r="E21" s="22" t="s">
        <v>60</v>
      </c>
      <c r="F21" s="22" t="s">
        <v>11</v>
      </c>
      <c r="G21" s="22" t="s">
        <v>61</v>
      </c>
      <c r="H21" s="24" t="s">
        <v>62</v>
      </c>
    </row>
    <row r="22" ht="27" customHeight="1" spans="1:8">
      <c r="A22" s="22" t="s">
        <v>26</v>
      </c>
      <c r="B22" s="22" t="str">
        <f>"王建庭"</f>
        <v>王建庭</v>
      </c>
      <c r="C22" s="23" t="str">
        <f t="shared" ref="C22:C27" si="7">"男"</f>
        <v>男</v>
      </c>
      <c r="D22" s="22" t="str">
        <f>"34012219871119391X"</f>
        <v>34012219871119391X</v>
      </c>
      <c r="E22" s="22" t="s">
        <v>63</v>
      </c>
      <c r="F22" s="22" t="s">
        <v>11</v>
      </c>
      <c r="G22" s="22" t="s">
        <v>64</v>
      </c>
      <c r="H22" s="24" t="s">
        <v>65</v>
      </c>
    </row>
    <row r="23" ht="27" customHeight="1" spans="1:8">
      <c r="A23" s="22" t="s">
        <v>26</v>
      </c>
      <c r="B23" s="22" t="str">
        <f>"胡光琳 "</f>
        <v>胡光琳 </v>
      </c>
      <c r="C23" s="23" t="str">
        <f t="shared" si="6"/>
        <v>女</v>
      </c>
      <c r="D23" s="22" t="str">
        <f>"340122199511086460"</f>
        <v>340122199511086460</v>
      </c>
      <c r="E23" s="22" t="s">
        <v>66</v>
      </c>
      <c r="F23" s="22" t="s">
        <v>11</v>
      </c>
      <c r="G23" s="22" t="s">
        <v>67</v>
      </c>
      <c r="H23" s="24" t="s">
        <v>21</v>
      </c>
    </row>
    <row r="24" ht="27" customHeight="1" spans="1:8">
      <c r="A24" s="22" t="s">
        <v>26</v>
      </c>
      <c r="B24" s="22" t="str">
        <f>"程飞"</f>
        <v>程飞</v>
      </c>
      <c r="C24" s="23" t="str">
        <f t="shared" si="6"/>
        <v>女</v>
      </c>
      <c r="D24" s="22" t="str">
        <f>"340321198708261517"</f>
        <v>340321198708261517</v>
      </c>
      <c r="E24" s="22" t="s">
        <v>68</v>
      </c>
      <c r="F24" s="22" t="s">
        <v>11</v>
      </c>
      <c r="G24" s="22" t="s">
        <v>69</v>
      </c>
      <c r="H24" s="24" t="s">
        <v>70</v>
      </c>
    </row>
    <row r="25" ht="27" customHeight="1" spans="1:8">
      <c r="A25" s="22" t="s">
        <v>22</v>
      </c>
      <c r="B25" s="22" t="str">
        <f>"王萌"</f>
        <v>王萌</v>
      </c>
      <c r="C25" s="23" t="str">
        <f t="shared" si="6"/>
        <v>女</v>
      </c>
      <c r="D25" s="22" t="str">
        <f>"340824199801280449"</f>
        <v>340824199801280449</v>
      </c>
      <c r="E25" s="22" t="s">
        <v>71</v>
      </c>
      <c r="F25" s="22" t="s">
        <v>11</v>
      </c>
      <c r="G25" s="22" t="s">
        <v>72</v>
      </c>
      <c r="H25" s="25">
        <v>61.5</v>
      </c>
    </row>
    <row r="26" ht="27" customHeight="1" spans="1:8">
      <c r="A26" s="22" t="s">
        <v>9</v>
      </c>
      <c r="B26" s="22" t="str">
        <f>"邓文彬"</f>
        <v>邓文彬</v>
      </c>
      <c r="C26" s="23" t="str">
        <f t="shared" si="7"/>
        <v>男</v>
      </c>
      <c r="D26" s="22" t="str">
        <f>"342423199611072271"</f>
        <v>342423199611072271</v>
      </c>
      <c r="E26" s="22" t="s">
        <v>73</v>
      </c>
      <c r="F26" s="22" t="s">
        <v>11</v>
      </c>
      <c r="G26" s="22" t="s">
        <v>74</v>
      </c>
      <c r="H26" s="24" t="s">
        <v>75</v>
      </c>
    </row>
    <row r="27" ht="27" customHeight="1" spans="1:8">
      <c r="A27" s="22" t="s">
        <v>26</v>
      </c>
      <c r="B27" s="22" t="str">
        <f>"徐根华"</f>
        <v>徐根华</v>
      </c>
      <c r="C27" s="23" t="str">
        <f t="shared" si="7"/>
        <v>男</v>
      </c>
      <c r="D27" s="22" t="str">
        <f>"340826199207144033"</f>
        <v>340826199207144033</v>
      </c>
      <c r="E27" s="22" t="s">
        <v>76</v>
      </c>
      <c r="F27" s="22" t="s">
        <v>11</v>
      </c>
      <c r="G27" s="22" t="s">
        <v>77</v>
      </c>
      <c r="H27" s="24" t="s">
        <v>78</v>
      </c>
    </row>
    <row r="28" ht="27" customHeight="1" spans="1:8">
      <c r="A28" s="22" t="s">
        <v>9</v>
      </c>
      <c r="B28" s="22" t="str">
        <f>"车阳"</f>
        <v>车阳</v>
      </c>
      <c r="C28" s="23" t="str">
        <f t="shared" ref="C28:C32" si="8">"女"</f>
        <v>女</v>
      </c>
      <c r="D28" s="22" t="str">
        <f>"341203199312013581"</f>
        <v>341203199312013581</v>
      </c>
      <c r="E28" s="22" t="s">
        <v>79</v>
      </c>
      <c r="F28" s="22" t="s">
        <v>11</v>
      </c>
      <c r="G28" s="22" t="s">
        <v>80</v>
      </c>
      <c r="H28" s="24" t="s">
        <v>81</v>
      </c>
    </row>
    <row r="29" ht="27" customHeight="1" spans="1:8">
      <c r="A29" s="22" t="s">
        <v>9</v>
      </c>
      <c r="B29" s="22" t="str">
        <f>"陈晓"</f>
        <v>陈晓</v>
      </c>
      <c r="C29" s="23" t="str">
        <f t="shared" ref="C29:C33" si="9">"男"</f>
        <v>男</v>
      </c>
      <c r="D29" s="22" t="str">
        <f>"340103198907191036"</f>
        <v>340103198907191036</v>
      </c>
      <c r="E29" s="22" t="s">
        <v>82</v>
      </c>
      <c r="F29" s="22" t="s">
        <v>11</v>
      </c>
      <c r="G29" s="22" t="s">
        <v>83</v>
      </c>
      <c r="H29" s="24" t="s">
        <v>84</v>
      </c>
    </row>
    <row r="30" ht="27" customHeight="1" spans="1:8">
      <c r="A30" s="22" t="s">
        <v>26</v>
      </c>
      <c r="B30" s="22" t="str">
        <f>"周仙朋"</f>
        <v>周仙朋</v>
      </c>
      <c r="C30" s="23" t="str">
        <f t="shared" si="8"/>
        <v>女</v>
      </c>
      <c r="D30" s="22" t="str">
        <f>"340102199709216018"</f>
        <v>340102199709216018</v>
      </c>
      <c r="E30" s="22" t="s">
        <v>85</v>
      </c>
      <c r="F30" s="22" t="s">
        <v>11</v>
      </c>
      <c r="G30" s="22" t="s">
        <v>86</v>
      </c>
      <c r="H30" s="24" t="s">
        <v>18</v>
      </c>
    </row>
    <row r="31" ht="27" customHeight="1" spans="1:8">
      <c r="A31" s="22" t="s">
        <v>26</v>
      </c>
      <c r="B31" s="22" t="str">
        <f>"张睿"</f>
        <v>张睿</v>
      </c>
      <c r="C31" s="23" t="str">
        <f t="shared" si="8"/>
        <v>女</v>
      </c>
      <c r="D31" s="22" t="str">
        <f>"340403200002051625"</f>
        <v>340403200002051625</v>
      </c>
      <c r="E31" s="22" t="s">
        <v>87</v>
      </c>
      <c r="F31" s="22" t="s">
        <v>11</v>
      </c>
      <c r="G31" s="22" t="s">
        <v>88</v>
      </c>
      <c r="H31" s="24" t="s">
        <v>37</v>
      </c>
    </row>
    <row r="32" s="18" customFormat="1" ht="27" customHeight="1" spans="1:8">
      <c r="A32" s="26" t="s">
        <v>9</v>
      </c>
      <c r="B32" s="26" t="str">
        <f>"陆婷婷"</f>
        <v>陆婷婷</v>
      </c>
      <c r="C32" s="27" t="str">
        <f t="shared" si="8"/>
        <v>女</v>
      </c>
      <c r="D32" s="26" t="str">
        <f>"340122199203071224"</f>
        <v>340122199203071224</v>
      </c>
      <c r="E32" s="26" t="s">
        <v>89</v>
      </c>
      <c r="F32" s="26" t="s">
        <v>11</v>
      </c>
      <c r="G32" s="26" t="s">
        <v>90</v>
      </c>
      <c r="H32" s="26" t="s">
        <v>48</v>
      </c>
    </row>
    <row r="33" ht="27" customHeight="1" spans="1:8">
      <c r="A33" s="22" t="s">
        <v>22</v>
      </c>
      <c r="B33" s="22" t="str">
        <f>"徐江萌"</f>
        <v>徐江萌</v>
      </c>
      <c r="C33" s="23" t="str">
        <f t="shared" si="9"/>
        <v>男</v>
      </c>
      <c r="D33" s="22" t="str">
        <f>"340122199607171213"</f>
        <v>340122199607171213</v>
      </c>
      <c r="E33" s="22" t="s">
        <v>91</v>
      </c>
      <c r="F33" s="22" t="s">
        <v>14</v>
      </c>
      <c r="G33" s="22" t="s">
        <v>11</v>
      </c>
      <c r="H33" s="24" t="s">
        <v>92</v>
      </c>
    </row>
    <row r="34" ht="27" customHeight="1" spans="1:8">
      <c r="A34" s="22" t="s">
        <v>26</v>
      </c>
      <c r="B34" s="22" t="str">
        <f>"张同庆"</f>
        <v>张同庆</v>
      </c>
      <c r="C34" s="23" t="str">
        <f>"女"</f>
        <v>女</v>
      </c>
      <c r="D34" s="22" t="str">
        <f>"340122199812184822"</f>
        <v>340122199812184822</v>
      </c>
      <c r="E34" s="22" t="s">
        <v>93</v>
      </c>
      <c r="F34" s="22" t="s">
        <v>14</v>
      </c>
      <c r="G34" s="22" t="s">
        <v>14</v>
      </c>
      <c r="H34" s="24" t="s">
        <v>94</v>
      </c>
    </row>
    <row r="35" ht="27" customHeight="1" spans="1:8">
      <c r="A35" s="22" t="s">
        <v>9</v>
      </c>
      <c r="B35" s="22" t="str">
        <f>"韦能勇"</f>
        <v>韦能勇</v>
      </c>
      <c r="C35" s="23" t="str">
        <f t="shared" ref="C35:C39" si="10">"男"</f>
        <v>男</v>
      </c>
      <c r="D35" s="22" t="str">
        <f>"340122199511074072"</f>
        <v>340122199511074072</v>
      </c>
      <c r="E35" s="22" t="s">
        <v>95</v>
      </c>
      <c r="F35" s="22" t="s">
        <v>14</v>
      </c>
      <c r="G35" s="22" t="s">
        <v>17</v>
      </c>
      <c r="H35" s="24" t="s">
        <v>96</v>
      </c>
    </row>
    <row r="36" ht="27" customHeight="1" spans="1:8">
      <c r="A36" s="22" t="s">
        <v>26</v>
      </c>
      <c r="B36" s="22" t="str">
        <f>"张纪玲"</f>
        <v>张纪玲</v>
      </c>
      <c r="C36" s="23" t="str">
        <f t="shared" ref="C36:C42" si="11">"女"</f>
        <v>女</v>
      </c>
      <c r="D36" s="22" t="str">
        <f>"34242319940814396X"</f>
        <v>34242319940814396X</v>
      </c>
      <c r="E36" s="22" t="s">
        <v>97</v>
      </c>
      <c r="F36" s="22" t="s">
        <v>14</v>
      </c>
      <c r="G36" s="22" t="s">
        <v>20</v>
      </c>
      <c r="H36" s="24" t="s">
        <v>98</v>
      </c>
    </row>
    <row r="37" ht="27" customHeight="1" spans="1:8">
      <c r="A37" s="22" t="s">
        <v>26</v>
      </c>
      <c r="B37" s="22" t="str">
        <f>"冯锋"</f>
        <v>冯锋</v>
      </c>
      <c r="C37" s="23" t="str">
        <f t="shared" si="10"/>
        <v>男</v>
      </c>
      <c r="D37" s="22" t="str">
        <f>"342401199810306917"</f>
        <v>342401199810306917</v>
      </c>
      <c r="E37" s="22" t="s">
        <v>99</v>
      </c>
      <c r="F37" s="22" t="s">
        <v>14</v>
      </c>
      <c r="G37" s="22" t="s">
        <v>24</v>
      </c>
      <c r="H37" s="24" t="s">
        <v>15</v>
      </c>
    </row>
    <row r="38" ht="27" customHeight="1" spans="1:8">
      <c r="A38" s="22" t="s">
        <v>26</v>
      </c>
      <c r="B38" s="22" t="str">
        <f>"汪浩"</f>
        <v>汪浩</v>
      </c>
      <c r="C38" s="23" t="str">
        <f t="shared" si="10"/>
        <v>男</v>
      </c>
      <c r="D38" s="22" t="str">
        <f>"34262319980927681X"</f>
        <v>34262319980927681X</v>
      </c>
      <c r="E38" s="22" t="s">
        <v>100</v>
      </c>
      <c r="F38" s="22" t="s">
        <v>14</v>
      </c>
      <c r="G38" s="22" t="s">
        <v>28</v>
      </c>
      <c r="H38" s="24" t="s">
        <v>15</v>
      </c>
    </row>
    <row r="39" ht="27" customHeight="1" spans="1:8">
      <c r="A39" s="22" t="s">
        <v>22</v>
      </c>
      <c r="B39" s="22" t="str">
        <f>"徐杨"</f>
        <v>徐杨</v>
      </c>
      <c r="C39" s="23" t="str">
        <f t="shared" si="10"/>
        <v>男</v>
      </c>
      <c r="D39" s="22" t="str">
        <f>"340122198902052917"</f>
        <v>340122198902052917</v>
      </c>
      <c r="E39" s="22" t="s">
        <v>101</v>
      </c>
      <c r="F39" s="22" t="s">
        <v>14</v>
      </c>
      <c r="G39" s="22" t="s">
        <v>31</v>
      </c>
      <c r="H39" s="24" t="s">
        <v>102</v>
      </c>
    </row>
    <row r="40" ht="27" customHeight="1" spans="1:8">
      <c r="A40" s="22" t="s">
        <v>26</v>
      </c>
      <c r="B40" s="22" t="str">
        <f>"杨薇"</f>
        <v>杨薇</v>
      </c>
      <c r="C40" s="23" t="str">
        <f t="shared" si="11"/>
        <v>女</v>
      </c>
      <c r="D40" s="22" t="str">
        <f>"342502199802210327"</f>
        <v>342502199802210327</v>
      </c>
      <c r="E40" s="22" t="s">
        <v>103</v>
      </c>
      <c r="F40" s="22" t="s">
        <v>14</v>
      </c>
      <c r="G40" s="22" t="s">
        <v>33</v>
      </c>
      <c r="H40" s="24" t="s">
        <v>15</v>
      </c>
    </row>
    <row r="41" ht="27" customHeight="1" spans="1:8">
      <c r="A41" s="22" t="s">
        <v>22</v>
      </c>
      <c r="B41" s="22" t="str">
        <f>"翁亚军"</f>
        <v>翁亚军</v>
      </c>
      <c r="C41" s="23" t="str">
        <f t="shared" si="11"/>
        <v>女</v>
      </c>
      <c r="D41" s="22" t="str">
        <f>"340321199006073102"</f>
        <v>340321199006073102</v>
      </c>
      <c r="E41" s="22" t="s">
        <v>104</v>
      </c>
      <c r="F41" s="22" t="s">
        <v>14</v>
      </c>
      <c r="G41" s="22" t="s">
        <v>36</v>
      </c>
      <c r="H41" s="24" t="s">
        <v>15</v>
      </c>
    </row>
    <row r="42" ht="27" customHeight="1" spans="1:8">
      <c r="A42" s="22" t="s">
        <v>9</v>
      </c>
      <c r="B42" s="22" t="str">
        <f>"王文娟"</f>
        <v>王文娟</v>
      </c>
      <c r="C42" s="23" t="str">
        <f t="shared" si="11"/>
        <v>女</v>
      </c>
      <c r="D42" s="22" t="str">
        <f>"340404198710040624"</f>
        <v>340404198710040624</v>
      </c>
      <c r="E42" s="22" t="s">
        <v>105</v>
      </c>
      <c r="F42" s="22" t="s">
        <v>14</v>
      </c>
      <c r="G42" s="22" t="s">
        <v>39</v>
      </c>
      <c r="H42" s="24" t="s">
        <v>75</v>
      </c>
    </row>
    <row r="43" ht="27" customHeight="1" spans="1:8">
      <c r="A43" s="22" t="s">
        <v>26</v>
      </c>
      <c r="B43" s="22" t="str">
        <f>"余红伟"</f>
        <v>余红伟</v>
      </c>
      <c r="C43" s="23" t="str">
        <f t="shared" ref="C43:C46" si="12">"男"</f>
        <v>男</v>
      </c>
      <c r="D43" s="22" t="str">
        <f>"340122200001120011"</f>
        <v>340122200001120011</v>
      </c>
      <c r="E43" s="22" t="s">
        <v>106</v>
      </c>
      <c r="F43" s="22" t="s">
        <v>14</v>
      </c>
      <c r="G43" s="22" t="s">
        <v>41</v>
      </c>
      <c r="H43" s="24" t="s">
        <v>107</v>
      </c>
    </row>
    <row r="44" ht="27" customHeight="1" spans="1:8">
      <c r="A44" s="22" t="s">
        <v>22</v>
      </c>
      <c r="B44" s="22" t="str">
        <f>"方立源"</f>
        <v>方立源</v>
      </c>
      <c r="C44" s="23" t="str">
        <f t="shared" si="12"/>
        <v>男</v>
      </c>
      <c r="D44" s="22" t="str">
        <f>"340122199806158134"</f>
        <v>340122199806158134</v>
      </c>
      <c r="E44" s="22" t="s">
        <v>108</v>
      </c>
      <c r="F44" s="22" t="s">
        <v>14</v>
      </c>
      <c r="G44" s="22" t="s">
        <v>44</v>
      </c>
      <c r="H44" s="24" t="s">
        <v>18</v>
      </c>
    </row>
    <row r="45" ht="27" customHeight="1" spans="1:8">
      <c r="A45" s="22" t="s">
        <v>26</v>
      </c>
      <c r="B45" s="22" t="str">
        <f>"骆媛"</f>
        <v>骆媛</v>
      </c>
      <c r="C45" s="23" t="str">
        <f t="shared" ref="C45:C52" si="13">"女"</f>
        <v>女</v>
      </c>
      <c r="D45" s="22" t="str">
        <f>"340122198802183928"</f>
        <v>340122198802183928</v>
      </c>
      <c r="E45" s="22" t="s">
        <v>109</v>
      </c>
      <c r="F45" s="22" t="s">
        <v>14</v>
      </c>
      <c r="G45" s="22" t="s">
        <v>47</v>
      </c>
      <c r="H45" s="24" t="s">
        <v>110</v>
      </c>
    </row>
    <row r="46" ht="27" customHeight="1" spans="1:8">
      <c r="A46" s="22" t="s">
        <v>22</v>
      </c>
      <c r="B46" s="22" t="str">
        <f>"齐翔"</f>
        <v>齐翔</v>
      </c>
      <c r="C46" s="23" t="str">
        <f t="shared" si="12"/>
        <v>男</v>
      </c>
      <c r="D46" s="22" t="str">
        <f>"340823198908140015"</f>
        <v>340823198908140015</v>
      </c>
      <c r="E46" s="22" t="s">
        <v>111</v>
      </c>
      <c r="F46" s="22" t="s">
        <v>14</v>
      </c>
      <c r="G46" s="22" t="s">
        <v>50</v>
      </c>
      <c r="H46" s="24" t="s">
        <v>78</v>
      </c>
    </row>
    <row r="47" ht="27" customHeight="1" spans="1:8">
      <c r="A47" s="22" t="s">
        <v>26</v>
      </c>
      <c r="B47" s="22" t="str">
        <f>"王玉雪"</f>
        <v>王玉雪</v>
      </c>
      <c r="C47" s="23" t="str">
        <f t="shared" si="13"/>
        <v>女</v>
      </c>
      <c r="D47" s="22" t="str">
        <f>"340122199809178149"</f>
        <v>340122199809178149</v>
      </c>
      <c r="E47" s="22" t="s">
        <v>112</v>
      </c>
      <c r="F47" s="22" t="s">
        <v>14</v>
      </c>
      <c r="G47" s="22" t="s">
        <v>52</v>
      </c>
      <c r="H47" s="24" t="s">
        <v>113</v>
      </c>
    </row>
    <row r="48" ht="27" customHeight="1" spans="1:8">
      <c r="A48" s="22" t="s">
        <v>26</v>
      </c>
      <c r="B48" s="22" t="str">
        <f>"徐芳"</f>
        <v>徐芳</v>
      </c>
      <c r="C48" s="23" t="str">
        <f t="shared" si="13"/>
        <v>女</v>
      </c>
      <c r="D48" s="22" t="str">
        <f>"341222198711111845"</f>
        <v>341222198711111845</v>
      </c>
      <c r="E48" s="22" t="s">
        <v>114</v>
      </c>
      <c r="F48" s="22" t="s">
        <v>14</v>
      </c>
      <c r="G48" s="22" t="s">
        <v>54</v>
      </c>
      <c r="H48" s="24" t="s">
        <v>15</v>
      </c>
    </row>
    <row r="49" ht="27" customHeight="1" spans="1:8">
      <c r="A49" s="22" t="s">
        <v>26</v>
      </c>
      <c r="B49" s="22" t="str">
        <f>"戴李琴"</f>
        <v>戴李琴</v>
      </c>
      <c r="C49" s="23" t="str">
        <f t="shared" si="13"/>
        <v>女</v>
      </c>
      <c r="D49" s="22" t="str">
        <f>"340122199107072729"</f>
        <v>340122199107072729</v>
      </c>
      <c r="E49" s="22" t="s">
        <v>115</v>
      </c>
      <c r="F49" s="22" t="s">
        <v>14</v>
      </c>
      <c r="G49" s="22" t="s">
        <v>56</v>
      </c>
      <c r="H49" s="24" t="s">
        <v>15</v>
      </c>
    </row>
    <row r="50" ht="27" customHeight="1" spans="1:8">
      <c r="A50" s="22" t="s">
        <v>22</v>
      </c>
      <c r="B50" s="22" t="str">
        <f>"项学娇"</f>
        <v>项学娇</v>
      </c>
      <c r="C50" s="23" t="str">
        <f t="shared" si="13"/>
        <v>女</v>
      </c>
      <c r="D50" s="22" t="str">
        <f>"34242719940818744X"</f>
        <v>34242719940818744X</v>
      </c>
      <c r="E50" s="22" t="s">
        <v>116</v>
      </c>
      <c r="F50" s="22" t="s">
        <v>14</v>
      </c>
      <c r="G50" s="22" t="s">
        <v>58</v>
      </c>
      <c r="H50" s="24" t="s">
        <v>81</v>
      </c>
    </row>
    <row r="51" ht="27" customHeight="1" spans="1:8">
      <c r="A51" s="22" t="s">
        <v>26</v>
      </c>
      <c r="B51" s="22" t="str">
        <f>"梁芝"</f>
        <v>梁芝</v>
      </c>
      <c r="C51" s="23" t="str">
        <f t="shared" si="13"/>
        <v>女</v>
      </c>
      <c r="D51" s="22" t="str">
        <f>"342422199609214043"</f>
        <v>342422199609214043</v>
      </c>
      <c r="E51" s="22" t="s">
        <v>117</v>
      </c>
      <c r="F51" s="22" t="s">
        <v>14</v>
      </c>
      <c r="G51" s="22" t="s">
        <v>61</v>
      </c>
      <c r="H51" s="24" t="s">
        <v>34</v>
      </c>
    </row>
    <row r="52" ht="27" customHeight="1" spans="1:8">
      <c r="A52" s="22" t="s">
        <v>9</v>
      </c>
      <c r="B52" s="22" t="str">
        <f>"龚静"</f>
        <v>龚静</v>
      </c>
      <c r="C52" s="23" t="str">
        <f t="shared" si="13"/>
        <v>女</v>
      </c>
      <c r="D52" s="22" t="str">
        <f>"340122199111171703"</f>
        <v>340122199111171703</v>
      </c>
      <c r="E52" s="22" t="s">
        <v>118</v>
      </c>
      <c r="F52" s="22" t="s">
        <v>14</v>
      </c>
      <c r="G52" s="22" t="s">
        <v>64</v>
      </c>
      <c r="H52" s="24" t="s">
        <v>15</v>
      </c>
    </row>
    <row r="53" ht="27" customHeight="1" spans="1:8">
      <c r="A53" s="22" t="s">
        <v>9</v>
      </c>
      <c r="B53" s="22" t="str">
        <f>"韩成飞"</f>
        <v>韩成飞</v>
      </c>
      <c r="C53" s="23" t="str">
        <f t="shared" ref="C53:C59" si="14">"男"</f>
        <v>男</v>
      </c>
      <c r="D53" s="22" t="str">
        <f>"34128119911009321X"</f>
        <v>34128119911009321X</v>
      </c>
      <c r="E53" s="22" t="s">
        <v>119</v>
      </c>
      <c r="F53" s="22" t="s">
        <v>14</v>
      </c>
      <c r="G53" s="22" t="s">
        <v>67</v>
      </c>
      <c r="H53" s="24" t="s">
        <v>98</v>
      </c>
    </row>
    <row r="54" ht="27" customHeight="1" spans="1:8">
      <c r="A54" s="22" t="s">
        <v>22</v>
      </c>
      <c r="B54" s="22" t="str">
        <f>"高贯强"</f>
        <v>高贯强</v>
      </c>
      <c r="C54" s="23" t="str">
        <f t="shared" si="14"/>
        <v>男</v>
      </c>
      <c r="D54" s="22" t="str">
        <f>"341623199701276032"</f>
        <v>341623199701276032</v>
      </c>
      <c r="E54" s="22" t="s">
        <v>120</v>
      </c>
      <c r="F54" s="22" t="s">
        <v>14</v>
      </c>
      <c r="G54" s="22" t="s">
        <v>69</v>
      </c>
      <c r="H54" s="24" t="s">
        <v>121</v>
      </c>
    </row>
    <row r="55" ht="27" customHeight="1" spans="1:8">
      <c r="A55" s="22" t="s">
        <v>22</v>
      </c>
      <c r="B55" s="22" t="str">
        <f>"杨玥心"</f>
        <v>杨玥心</v>
      </c>
      <c r="C55" s="23" t="str">
        <f>"女"</f>
        <v>女</v>
      </c>
      <c r="D55" s="22" t="str">
        <f>"342423199412150126"</f>
        <v>342423199412150126</v>
      </c>
      <c r="E55" s="22" t="s">
        <v>122</v>
      </c>
      <c r="F55" s="22" t="s">
        <v>14</v>
      </c>
      <c r="G55" s="22" t="s">
        <v>72</v>
      </c>
      <c r="H55" s="24" t="s">
        <v>123</v>
      </c>
    </row>
    <row r="56" ht="27" customHeight="1" spans="1:8">
      <c r="A56" s="22" t="s">
        <v>22</v>
      </c>
      <c r="B56" s="22" t="str">
        <f>"张少康"</f>
        <v>张少康</v>
      </c>
      <c r="C56" s="23" t="str">
        <f t="shared" si="14"/>
        <v>男</v>
      </c>
      <c r="D56" s="22" t="str">
        <f>"340122199907120012"</f>
        <v>340122199907120012</v>
      </c>
      <c r="E56" s="22" t="s">
        <v>124</v>
      </c>
      <c r="F56" s="22" t="s">
        <v>14</v>
      </c>
      <c r="G56" s="22" t="s">
        <v>74</v>
      </c>
      <c r="H56" s="24" t="s">
        <v>113</v>
      </c>
    </row>
    <row r="57" ht="27" customHeight="1" spans="1:8">
      <c r="A57" s="22" t="s">
        <v>9</v>
      </c>
      <c r="B57" s="22" t="str">
        <f>"高翔宇"</f>
        <v>高翔宇</v>
      </c>
      <c r="C57" s="23" t="str">
        <f t="shared" si="14"/>
        <v>男</v>
      </c>
      <c r="D57" s="22" t="str">
        <f>"340101199203110519"</f>
        <v>340101199203110519</v>
      </c>
      <c r="E57" s="22" t="s">
        <v>125</v>
      </c>
      <c r="F57" s="22" t="s">
        <v>14</v>
      </c>
      <c r="G57" s="22" t="s">
        <v>77</v>
      </c>
      <c r="H57" s="24" t="s">
        <v>126</v>
      </c>
    </row>
    <row r="58" ht="27" customHeight="1" spans="1:8">
      <c r="A58" s="22" t="s">
        <v>9</v>
      </c>
      <c r="B58" s="22" t="str">
        <f>"魏磊"</f>
        <v>魏磊</v>
      </c>
      <c r="C58" s="23" t="str">
        <f t="shared" si="14"/>
        <v>男</v>
      </c>
      <c r="D58" s="22" t="str">
        <f>"340122199710057718"</f>
        <v>340122199710057718</v>
      </c>
      <c r="E58" s="22" t="s">
        <v>127</v>
      </c>
      <c r="F58" s="22" t="s">
        <v>14</v>
      </c>
      <c r="G58" s="22" t="s">
        <v>80</v>
      </c>
      <c r="H58" s="24" t="s">
        <v>107</v>
      </c>
    </row>
    <row r="59" ht="27" customHeight="1" spans="1:8">
      <c r="A59" s="22" t="s">
        <v>26</v>
      </c>
      <c r="B59" s="22" t="str">
        <f>"刘超"</f>
        <v>刘超</v>
      </c>
      <c r="C59" s="23" t="str">
        <f t="shared" si="14"/>
        <v>男</v>
      </c>
      <c r="D59" s="22" t="str">
        <f>"340122198911306018"</f>
        <v>340122198911306018</v>
      </c>
      <c r="E59" s="22" t="s">
        <v>128</v>
      </c>
      <c r="F59" s="22" t="s">
        <v>14</v>
      </c>
      <c r="G59" s="22" t="s">
        <v>83</v>
      </c>
      <c r="H59" s="24" t="s">
        <v>65</v>
      </c>
    </row>
    <row r="60" ht="27" customHeight="1" spans="1:8">
      <c r="A60" s="22" t="s">
        <v>9</v>
      </c>
      <c r="B60" s="22" t="str">
        <f>"王丹"</f>
        <v>王丹</v>
      </c>
      <c r="C60" s="23" t="str">
        <f t="shared" ref="C60:C64" si="15">"女"</f>
        <v>女</v>
      </c>
      <c r="D60" s="22" t="str">
        <f>"340122199110087964"</f>
        <v>340122199110087964</v>
      </c>
      <c r="E60" s="22" t="s">
        <v>129</v>
      </c>
      <c r="F60" s="22" t="s">
        <v>14</v>
      </c>
      <c r="G60" s="22" t="s">
        <v>86</v>
      </c>
      <c r="H60" s="24" t="s">
        <v>78</v>
      </c>
    </row>
    <row r="61" ht="27" customHeight="1" spans="1:8">
      <c r="A61" s="22" t="s">
        <v>22</v>
      </c>
      <c r="B61" s="22" t="str">
        <f>"马方城"</f>
        <v>马方城</v>
      </c>
      <c r="C61" s="23" t="str">
        <f>"男"</f>
        <v>男</v>
      </c>
      <c r="D61" s="22" t="str">
        <f>"342201199708064754"</f>
        <v>342201199708064754</v>
      </c>
      <c r="E61" s="22" t="s">
        <v>130</v>
      </c>
      <c r="F61" s="22" t="s">
        <v>14</v>
      </c>
      <c r="G61" s="22" t="s">
        <v>88</v>
      </c>
      <c r="H61" s="24" t="s">
        <v>15</v>
      </c>
    </row>
    <row r="62" ht="27" customHeight="1" spans="1:8">
      <c r="A62" s="22" t="s">
        <v>22</v>
      </c>
      <c r="B62" s="22" t="str">
        <f>"崔玲"</f>
        <v>崔玲</v>
      </c>
      <c r="C62" s="23" t="str">
        <f t="shared" si="15"/>
        <v>女</v>
      </c>
      <c r="D62" s="22" t="str">
        <f>"340123199703277903"</f>
        <v>340123199703277903</v>
      </c>
      <c r="E62" s="22" t="s">
        <v>131</v>
      </c>
      <c r="F62" s="22" t="s">
        <v>14</v>
      </c>
      <c r="G62" s="22" t="s">
        <v>90</v>
      </c>
      <c r="H62" s="24" t="s">
        <v>62</v>
      </c>
    </row>
    <row r="63" ht="27" customHeight="1" spans="1:8">
      <c r="A63" s="22" t="s">
        <v>22</v>
      </c>
      <c r="B63" s="22" t="str">
        <f>"聂勇勇"</f>
        <v>聂勇勇</v>
      </c>
      <c r="C63" s="23" t="str">
        <f t="shared" si="15"/>
        <v>女</v>
      </c>
      <c r="D63" s="22" t="str">
        <f>"341602199811244224"</f>
        <v>341602199811244224</v>
      </c>
      <c r="E63" s="22" t="s">
        <v>132</v>
      </c>
      <c r="F63" s="22" t="s">
        <v>17</v>
      </c>
      <c r="G63" s="22" t="s">
        <v>11</v>
      </c>
      <c r="H63" s="24" t="s">
        <v>133</v>
      </c>
    </row>
    <row r="64" ht="27" customHeight="1" spans="1:8">
      <c r="A64" s="22" t="s">
        <v>22</v>
      </c>
      <c r="B64" s="22" t="str">
        <f>"孙荣文"</f>
        <v>孙荣文</v>
      </c>
      <c r="C64" s="23" t="str">
        <f t="shared" si="15"/>
        <v>女</v>
      </c>
      <c r="D64" s="22" t="str">
        <f>"340505199711041027"</f>
        <v>340505199711041027</v>
      </c>
      <c r="E64" s="22" t="s">
        <v>134</v>
      </c>
      <c r="F64" s="22" t="s">
        <v>17</v>
      </c>
      <c r="G64" s="22" t="s">
        <v>14</v>
      </c>
      <c r="H64" s="24" t="s">
        <v>135</v>
      </c>
    </row>
    <row r="65" ht="27" customHeight="1" spans="1:8">
      <c r="A65" s="22" t="s">
        <v>22</v>
      </c>
      <c r="B65" s="22" t="str">
        <f>"周雪峰"</f>
        <v>周雪峰</v>
      </c>
      <c r="C65" s="23" t="str">
        <f t="shared" ref="C65:C71" si="16">"男"</f>
        <v>男</v>
      </c>
      <c r="D65" s="22" t="str">
        <f>"340122199311158132"</f>
        <v>340122199311158132</v>
      </c>
      <c r="E65" s="22" t="s">
        <v>136</v>
      </c>
      <c r="F65" s="22" t="s">
        <v>17</v>
      </c>
      <c r="G65" s="22" t="s">
        <v>17</v>
      </c>
      <c r="H65" s="24" t="s">
        <v>137</v>
      </c>
    </row>
    <row r="66" ht="27" customHeight="1" spans="1:8">
      <c r="A66" s="22" t="s">
        <v>26</v>
      </c>
      <c r="B66" s="22" t="str">
        <f>"章芮"</f>
        <v>章芮</v>
      </c>
      <c r="C66" s="23" t="str">
        <f t="shared" ref="C66" si="17">"女"</f>
        <v>女</v>
      </c>
      <c r="D66" s="22" t="str">
        <f>"340823200006136148"</f>
        <v>340823200006136148</v>
      </c>
      <c r="E66" s="22" t="s">
        <v>138</v>
      </c>
      <c r="F66" s="22" t="s">
        <v>17</v>
      </c>
      <c r="G66" s="22" t="s">
        <v>20</v>
      </c>
      <c r="H66" s="24" t="s">
        <v>15</v>
      </c>
    </row>
    <row r="67" s="18" customFormat="1" ht="27" customHeight="1" spans="1:8">
      <c r="A67" s="26" t="s">
        <v>9</v>
      </c>
      <c r="B67" s="26" t="str">
        <f>"王桂洁"</f>
        <v>王桂洁</v>
      </c>
      <c r="C67" s="27" t="str">
        <f t="shared" si="16"/>
        <v>男</v>
      </c>
      <c r="D67" s="26" t="str">
        <f>"340122199808018143"</f>
        <v>340122199808018143</v>
      </c>
      <c r="E67" s="26" t="s">
        <v>139</v>
      </c>
      <c r="F67" s="26" t="s">
        <v>17</v>
      </c>
      <c r="G67" s="26" t="s">
        <v>24</v>
      </c>
      <c r="H67" s="26" t="s">
        <v>140</v>
      </c>
    </row>
    <row r="68" ht="27" customHeight="1" spans="1:8">
      <c r="A68" s="22" t="s">
        <v>22</v>
      </c>
      <c r="B68" s="22" t="str">
        <f>"杜文杰"</f>
        <v>杜文杰</v>
      </c>
      <c r="C68" s="23" t="str">
        <f t="shared" si="16"/>
        <v>男</v>
      </c>
      <c r="D68" s="22" t="str">
        <f>"340121199512047918"</f>
        <v>340121199512047918</v>
      </c>
      <c r="E68" s="22" t="s">
        <v>141</v>
      </c>
      <c r="F68" s="22" t="s">
        <v>17</v>
      </c>
      <c r="G68" s="22" t="s">
        <v>28</v>
      </c>
      <c r="H68" s="24" t="s">
        <v>15</v>
      </c>
    </row>
    <row r="69" ht="27" customHeight="1" spans="1:8">
      <c r="A69" s="22" t="s">
        <v>9</v>
      </c>
      <c r="B69" s="22" t="str">
        <f>"汤鑫玥"</f>
        <v>汤鑫玥</v>
      </c>
      <c r="C69" s="23" t="str">
        <f t="shared" si="16"/>
        <v>男</v>
      </c>
      <c r="D69" s="22" t="str">
        <f>"340521199612045620"</f>
        <v>340521199612045620</v>
      </c>
      <c r="E69" s="22" t="s">
        <v>142</v>
      </c>
      <c r="F69" s="22" t="s">
        <v>17</v>
      </c>
      <c r="G69" s="22" t="s">
        <v>31</v>
      </c>
      <c r="H69" s="24" t="s">
        <v>135</v>
      </c>
    </row>
    <row r="70" ht="27" customHeight="1" spans="1:8">
      <c r="A70" s="22" t="s">
        <v>22</v>
      </c>
      <c r="B70" s="22" t="str">
        <f>"舒晨"</f>
        <v>舒晨</v>
      </c>
      <c r="C70" s="23" t="str">
        <f t="shared" si="16"/>
        <v>男</v>
      </c>
      <c r="D70" s="22" t="str">
        <f>"342922199304283790"</f>
        <v>342922199304283790</v>
      </c>
      <c r="E70" s="22" t="s">
        <v>143</v>
      </c>
      <c r="F70" s="22" t="s">
        <v>17</v>
      </c>
      <c r="G70" s="22" t="s">
        <v>33</v>
      </c>
      <c r="H70" s="24" t="s">
        <v>15</v>
      </c>
    </row>
    <row r="71" ht="27" customHeight="1" spans="1:8">
      <c r="A71" s="22" t="s">
        <v>26</v>
      </c>
      <c r="B71" s="22" t="str">
        <f>"宋燕"</f>
        <v>宋燕</v>
      </c>
      <c r="C71" s="23" t="str">
        <f t="shared" si="16"/>
        <v>男</v>
      </c>
      <c r="D71" s="22" t="str">
        <f>"340826198908148710"</f>
        <v>340826198908148710</v>
      </c>
      <c r="E71" s="22" t="s">
        <v>144</v>
      </c>
      <c r="F71" s="22" t="s">
        <v>17</v>
      </c>
      <c r="G71" s="22" t="s">
        <v>36</v>
      </c>
      <c r="H71" s="24" t="s">
        <v>34</v>
      </c>
    </row>
    <row r="72" ht="27" customHeight="1" spans="1:8">
      <c r="A72" s="22" t="s">
        <v>26</v>
      </c>
      <c r="B72" s="22" t="str">
        <f>"陈梦园"</f>
        <v>陈梦园</v>
      </c>
      <c r="C72" s="23" t="str">
        <f t="shared" ref="C72:C77" si="18">"女"</f>
        <v>女</v>
      </c>
      <c r="D72" s="22" t="str">
        <f>"340123199606175825"</f>
        <v>340123199606175825</v>
      </c>
      <c r="E72" s="22" t="s">
        <v>145</v>
      </c>
      <c r="F72" s="22" t="s">
        <v>17</v>
      </c>
      <c r="G72" s="22" t="s">
        <v>39</v>
      </c>
      <c r="H72" s="24" t="s">
        <v>133</v>
      </c>
    </row>
    <row r="73" ht="27" customHeight="1" spans="1:8">
      <c r="A73" s="22" t="s">
        <v>26</v>
      </c>
      <c r="B73" s="22" t="str">
        <f>"钟文杰"</f>
        <v>钟文杰</v>
      </c>
      <c r="C73" s="23" t="str">
        <f t="shared" si="18"/>
        <v>女</v>
      </c>
      <c r="D73" s="22" t="str">
        <f>"340111199612250048"</f>
        <v>340111199612250048</v>
      </c>
      <c r="E73" s="22" t="s">
        <v>146</v>
      </c>
      <c r="F73" s="22" t="s">
        <v>17</v>
      </c>
      <c r="G73" s="22" t="s">
        <v>41</v>
      </c>
      <c r="H73" s="24" t="s">
        <v>147</v>
      </c>
    </row>
    <row r="74" ht="27" customHeight="1" spans="1:8">
      <c r="A74" s="22" t="s">
        <v>22</v>
      </c>
      <c r="B74" s="22" t="str">
        <f>"时兆磊"</f>
        <v>时兆磊</v>
      </c>
      <c r="C74" s="23" t="str">
        <f t="shared" ref="C74:C80" si="19">"男"</f>
        <v>男</v>
      </c>
      <c r="D74" s="22" t="str">
        <f>"34242319941207707X"</f>
        <v>34242319941207707X</v>
      </c>
      <c r="E74" s="22" t="s">
        <v>148</v>
      </c>
      <c r="F74" s="22" t="s">
        <v>17</v>
      </c>
      <c r="G74" s="22" t="s">
        <v>44</v>
      </c>
      <c r="H74" s="24" t="s">
        <v>15</v>
      </c>
    </row>
    <row r="75" ht="27" customHeight="1" spans="1:8">
      <c r="A75" s="22" t="s">
        <v>22</v>
      </c>
      <c r="B75" s="22" t="str">
        <f>"陈军"</f>
        <v>陈军</v>
      </c>
      <c r="C75" s="23" t="str">
        <f t="shared" si="18"/>
        <v>女</v>
      </c>
      <c r="D75" s="22" t="str">
        <f>"342601199809170611"</f>
        <v>342601199809170611</v>
      </c>
      <c r="E75" s="22" t="s">
        <v>149</v>
      </c>
      <c r="F75" s="22" t="s">
        <v>17</v>
      </c>
      <c r="G75" s="22" t="s">
        <v>47</v>
      </c>
      <c r="H75" s="24" t="s">
        <v>126</v>
      </c>
    </row>
    <row r="76" ht="27" customHeight="1" spans="1:8">
      <c r="A76" s="22" t="s">
        <v>26</v>
      </c>
      <c r="B76" s="22" t="str">
        <f>"李睿"</f>
        <v>李睿</v>
      </c>
      <c r="C76" s="23" t="str">
        <f t="shared" si="18"/>
        <v>女</v>
      </c>
      <c r="D76" s="22" t="str">
        <f>"340104199106140520"</f>
        <v>340104199106140520</v>
      </c>
      <c r="E76" s="22" t="s">
        <v>150</v>
      </c>
      <c r="F76" s="22" t="s">
        <v>17</v>
      </c>
      <c r="G76" s="22" t="s">
        <v>50</v>
      </c>
      <c r="H76" s="24" t="s">
        <v>18</v>
      </c>
    </row>
    <row r="77" ht="27" customHeight="1" spans="1:8">
      <c r="A77" s="22" t="s">
        <v>22</v>
      </c>
      <c r="B77" s="22" t="str">
        <f>"夏文雅"</f>
        <v>夏文雅</v>
      </c>
      <c r="C77" s="23" t="str">
        <f t="shared" si="18"/>
        <v>女</v>
      </c>
      <c r="D77" s="22" t="str">
        <f>"340122199702037362"</f>
        <v>340122199702037362</v>
      </c>
      <c r="E77" s="22" t="s">
        <v>151</v>
      </c>
      <c r="F77" s="22" t="s">
        <v>17</v>
      </c>
      <c r="G77" s="22" t="s">
        <v>52</v>
      </c>
      <c r="H77" s="24" t="s">
        <v>152</v>
      </c>
    </row>
    <row r="78" ht="27" customHeight="1" spans="1:8">
      <c r="A78" s="22" t="s">
        <v>26</v>
      </c>
      <c r="B78" s="22" t="str">
        <f>"许锐"</f>
        <v>许锐</v>
      </c>
      <c r="C78" s="23" t="str">
        <f t="shared" si="19"/>
        <v>男</v>
      </c>
      <c r="D78" s="22" t="str">
        <f>"342425199010300411"</f>
        <v>342425199010300411</v>
      </c>
      <c r="E78" s="22" t="s">
        <v>153</v>
      </c>
      <c r="F78" s="22" t="s">
        <v>17</v>
      </c>
      <c r="G78" s="22" t="s">
        <v>54</v>
      </c>
      <c r="H78" s="24" t="s">
        <v>154</v>
      </c>
    </row>
    <row r="79" ht="27" customHeight="1" spans="1:8">
      <c r="A79" s="22" t="s">
        <v>9</v>
      </c>
      <c r="B79" s="22" t="str">
        <f>"杨凯"</f>
        <v>杨凯</v>
      </c>
      <c r="C79" s="23" t="str">
        <f t="shared" si="19"/>
        <v>男</v>
      </c>
      <c r="D79" s="22" t="str">
        <f>"340122199010027454"</f>
        <v>340122199010027454</v>
      </c>
      <c r="E79" s="22" t="s">
        <v>155</v>
      </c>
      <c r="F79" s="22" t="s">
        <v>17</v>
      </c>
      <c r="G79" s="22" t="s">
        <v>56</v>
      </c>
      <c r="H79" s="24" t="s">
        <v>75</v>
      </c>
    </row>
    <row r="80" ht="27" customHeight="1" spans="1:8">
      <c r="A80" s="22" t="s">
        <v>26</v>
      </c>
      <c r="B80" s="22" t="str">
        <f>"许可"</f>
        <v>许可</v>
      </c>
      <c r="C80" s="23" t="str">
        <f t="shared" si="19"/>
        <v>男</v>
      </c>
      <c r="D80" s="22" t="str">
        <f>"340122199407313934"</f>
        <v>340122199407313934</v>
      </c>
      <c r="E80" s="22" t="s">
        <v>156</v>
      </c>
      <c r="F80" s="22" t="s">
        <v>17</v>
      </c>
      <c r="G80" s="22" t="s">
        <v>58</v>
      </c>
      <c r="H80" s="24" t="s">
        <v>121</v>
      </c>
    </row>
    <row r="81" ht="27" customHeight="1" spans="1:8">
      <c r="A81" s="22" t="s">
        <v>26</v>
      </c>
      <c r="B81" s="22" t="str">
        <f>"李瑞飞"</f>
        <v>李瑞飞</v>
      </c>
      <c r="C81" s="23" t="str">
        <f t="shared" ref="C81:C85" si="20">"女"</f>
        <v>女</v>
      </c>
      <c r="D81" s="22" t="str">
        <f>"340406199610143025"</f>
        <v>340406199610143025</v>
      </c>
      <c r="E81" s="22" t="s">
        <v>157</v>
      </c>
      <c r="F81" s="22" t="s">
        <v>17</v>
      </c>
      <c r="G81" s="22" t="s">
        <v>61</v>
      </c>
      <c r="H81" s="24" t="s">
        <v>81</v>
      </c>
    </row>
    <row r="82" ht="27" customHeight="1" spans="1:8">
      <c r="A82" s="22" t="s">
        <v>26</v>
      </c>
      <c r="B82" s="22" t="str">
        <f>"童仙涛"</f>
        <v>童仙涛</v>
      </c>
      <c r="C82" s="23" t="str">
        <f>"男"</f>
        <v>男</v>
      </c>
      <c r="D82" s="22" t="str">
        <f>"342601199004077137"</f>
        <v>342601199004077137</v>
      </c>
      <c r="E82" s="22" t="s">
        <v>158</v>
      </c>
      <c r="F82" s="22" t="s">
        <v>17</v>
      </c>
      <c r="G82" s="22" t="s">
        <v>64</v>
      </c>
      <c r="H82" s="24" t="s">
        <v>15</v>
      </c>
    </row>
    <row r="83" ht="27" customHeight="1" spans="1:8">
      <c r="A83" s="22" t="s">
        <v>26</v>
      </c>
      <c r="B83" s="22" t="str">
        <f>"甄晓雨"</f>
        <v>甄晓雨</v>
      </c>
      <c r="C83" s="23" t="str">
        <f t="shared" si="20"/>
        <v>女</v>
      </c>
      <c r="D83" s="22" t="str">
        <f>"340121199803173703"</f>
        <v>340121199803173703</v>
      </c>
      <c r="E83" s="22" t="s">
        <v>159</v>
      </c>
      <c r="F83" s="22" t="s">
        <v>17</v>
      </c>
      <c r="G83" s="22" t="s">
        <v>67</v>
      </c>
      <c r="H83" s="24" t="s">
        <v>15</v>
      </c>
    </row>
    <row r="84" ht="27" customHeight="1" spans="1:8">
      <c r="A84" s="22" t="s">
        <v>26</v>
      </c>
      <c r="B84" s="22" t="str">
        <f>"周亚运"</f>
        <v>周亚运</v>
      </c>
      <c r="C84" s="23" t="str">
        <f t="shared" si="20"/>
        <v>女</v>
      </c>
      <c r="D84" s="22" t="str">
        <f>"342601199008053343"</f>
        <v>342601199008053343</v>
      </c>
      <c r="E84" s="22" t="s">
        <v>160</v>
      </c>
      <c r="F84" s="22" t="s">
        <v>17</v>
      </c>
      <c r="G84" s="22" t="s">
        <v>69</v>
      </c>
      <c r="H84" s="24" t="s">
        <v>62</v>
      </c>
    </row>
    <row r="85" ht="27" customHeight="1" spans="1:8">
      <c r="A85" s="22" t="s">
        <v>26</v>
      </c>
      <c r="B85" s="22" t="str">
        <f>"周宇"</f>
        <v>周宇</v>
      </c>
      <c r="C85" s="23" t="str">
        <f t="shared" si="20"/>
        <v>女</v>
      </c>
      <c r="D85" s="22" t="str">
        <f>"340823199208224984"</f>
        <v>340823199208224984</v>
      </c>
      <c r="E85" s="22" t="s">
        <v>161</v>
      </c>
      <c r="F85" s="22" t="s">
        <v>17</v>
      </c>
      <c r="G85" s="22" t="s">
        <v>72</v>
      </c>
      <c r="H85" s="24" t="s">
        <v>34</v>
      </c>
    </row>
    <row r="86" ht="27" customHeight="1" spans="1:8">
      <c r="A86" s="22" t="s">
        <v>26</v>
      </c>
      <c r="B86" s="22" t="str">
        <f>"李鹏飞"</f>
        <v>李鹏飞</v>
      </c>
      <c r="C86" s="23" t="str">
        <f t="shared" ref="C86:C91" si="21">"男"</f>
        <v>男</v>
      </c>
      <c r="D86" s="22" t="str">
        <f>"341221199707093419"</f>
        <v>341221199707093419</v>
      </c>
      <c r="E86" s="22" t="s">
        <v>162</v>
      </c>
      <c r="F86" s="22" t="s">
        <v>17</v>
      </c>
      <c r="G86" s="22" t="s">
        <v>74</v>
      </c>
      <c r="H86" s="24" t="s">
        <v>163</v>
      </c>
    </row>
    <row r="87" ht="27" customHeight="1" spans="1:8">
      <c r="A87" s="22" t="s">
        <v>26</v>
      </c>
      <c r="B87" s="22" t="str">
        <f>"林晓弯"</f>
        <v>林晓弯</v>
      </c>
      <c r="C87" s="23" t="str">
        <f t="shared" ref="C87" si="22">"女"</f>
        <v>女</v>
      </c>
      <c r="D87" s="22" t="str">
        <f>"34242619890918430X"</f>
        <v>34242619890918430X</v>
      </c>
      <c r="E87" s="22" t="s">
        <v>164</v>
      </c>
      <c r="F87" s="22" t="s">
        <v>17</v>
      </c>
      <c r="G87" s="22" t="s">
        <v>77</v>
      </c>
      <c r="H87" s="24" t="s">
        <v>18</v>
      </c>
    </row>
    <row r="88" ht="27" customHeight="1" spans="1:8">
      <c r="A88" s="22" t="s">
        <v>26</v>
      </c>
      <c r="B88" s="22" t="str">
        <f>"葛鑫雨"</f>
        <v>葛鑫雨</v>
      </c>
      <c r="C88" s="23" t="str">
        <f t="shared" si="21"/>
        <v>男</v>
      </c>
      <c r="D88" s="22" t="str">
        <f>"340122199611040021"</f>
        <v>340122199611040021</v>
      </c>
      <c r="E88" s="22" t="s">
        <v>165</v>
      </c>
      <c r="F88" s="22" t="s">
        <v>17</v>
      </c>
      <c r="G88" s="22" t="s">
        <v>80</v>
      </c>
      <c r="H88" s="24" t="s">
        <v>96</v>
      </c>
    </row>
    <row r="89" ht="27" customHeight="1" spans="1:8">
      <c r="A89" s="22" t="s">
        <v>22</v>
      </c>
      <c r="B89" s="22" t="str">
        <f>"王正琼"</f>
        <v>王正琼</v>
      </c>
      <c r="C89" s="23" t="str">
        <f t="shared" si="21"/>
        <v>男</v>
      </c>
      <c r="D89" s="22" t="str">
        <f>"340123198904062867"</f>
        <v>340123198904062867</v>
      </c>
      <c r="E89" s="22" t="s">
        <v>166</v>
      </c>
      <c r="F89" s="22" t="s">
        <v>17</v>
      </c>
      <c r="G89" s="22" t="s">
        <v>83</v>
      </c>
      <c r="H89" s="24" t="s">
        <v>15</v>
      </c>
    </row>
    <row r="90" ht="27" customHeight="1" spans="1:8">
      <c r="A90" s="22" t="s">
        <v>9</v>
      </c>
      <c r="B90" s="22" t="str">
        <f>"王彬"</f>
        <v>王彬</v>
      </c>
      <c r="C90" s="23" t="str">
        <f t="shared" si="21"/>
        <v>男</v>
      </c>
      <c r="D90" s="22" t="str">
        <f>"34222119890919891X"</f>
        <v>34222119890919891X</v>
      </c>
      <c r="E90" s="22" t="s">
        <v>167</v>
      </c>
      <c r="F90" s="22" t="s">
        <v>17</v>
      </c>
      <c r="G90" s="22" t="s">
        <v>86</v>
      </c>
      <c r="H90" s="24" t="s">
        <v>15</v>
      </c>
    </row>
    <row r="91" ht="27" customHeight="1" spans="1:8">
      <c r="A91" s="22" t="s">
        <v>22</v>
      </c>
      <c r="B91" s="22" t="str">
        <f>"程先明"</f>
        <v>程先明</v>
      </c>
      <c r="C91" s="23" t="str">
        <f t="shared" si="21"/>
        <v>男</v>
      </c>
      <c r="D91" s="22" t="str">
        <f>"340122199704113314"</f>
        <v>340122199704113314</v>
      </c>
      <c r="E91" s="22" t="s">
        <v>168</v>
      </c>
      <c r="F91" s="22" t="s">
        <v>17</v>
      </c>
      <c r="G91" s="22" t="s">
        <v>88</v>
      </c>
      <c r="H91" s="24" t="s">
        <v>15</v>
      </c>
    </row>
    <row r="92" ht="27" customHeight="1" spans="1:8">
      <c r="A92" s="22" t="s">
        <v>22</v>
      </c>
      <c r="B92" s="22" t="str">
        <f>"谢敏"</f>
        <v>谢敏</v>
      </c>
      <c r="C92" s="23" t="str">
        <f t="shared" ref="C92:C99" si="23">"女"</f>
        <v>女</v>
      </c>
      <c r="D92" s="22" t="str">
        <f>"340881199707250224"</f>
        <v>340881199707250224</v>
      </c>
      <c r="E92" s="22" t="s">
        <v>169</v>
      </c>
      <c r="F92" s="22" t="s">
        <v>17</v>
      </c>
      <c r="G92" s="22" t="s">
        <v>90</v>
      </c>
      <c r="H92" s="24" t="s">
        <v>62</v>
      </c>
    </row>
    <row r="93" ht="27" customHeight="1" spans="1:8">
      <c r="A93" s="22" t="s">
        <v>26</v>
      </c>
      <c r="B93" s="22" t="str">
        <f>"高飞"</f>
        <v>高飞</v>
      </c>
      <c r="C93" s="23" t="str">
        <f>"男"</f>
        <v>男</v>
      </c>
      <c r="D93" s="22" t="str">
        <f>"342401199311230313"</f>
        <v>342401199311230313</v>
      </c>
      <c r="E93" s="22" t="s">
        <v>170</v>
      </c>
      <c r="F93" s="22" t="s">
        <v>20</v>
      </c>
      <c r="G93" s="22" t="s">
        <v>11</v>
      </c>
      <c r="H93" s="24" t="s">
        <v>113</v>
      </c>
    </row>
    <row r="94" ht="27" customHeight="1" spans="1:8">
      <c r="A94" s="22" t="s">
        <v>26</v>
      </c>
      <c r="B94" s="22" t="str">
        <f>"沈明星"</f>
        <v>沈明星</v>
      </c>
      <c r="C94" s="23" t="str">
        <f t="shared" si="23"/>
        <v>女</v>
      </c>
      <c r="D94" s="22" t="str">
        <f>"342601199709152125"</f>
        <v>342601199709152125</v>
      </c>
      <c r="E94" s="22" t="s">
        <v>171</v>
      </c>
      <c r="F94" s="22" t="s">
        <v>20</v>
      </c>
      <c r="G94" s="22" t="s">
        <v>14</v>
      </c>
      <c r="H94" s="24" t="s">
        <v>25</v>
      </c>
    </row>
    <row r="95" ht="27" customHeight="1" spans="1:8">
      <c r="A95" s="22" t="s">
        <v>26</v>
      </c>
      <c r="B95" s="22" t="str">
        <f>"刘盟"</f>
        <v>刘盟</v>
      </c>
      <c r="C95" s="23" t="str">
        <f>"男"</f>
        <v>男</v>
      </c>
      <c r="D95" s="22" t="str">
        <f>"340828199005291011"</f>
        <v>340828199005291011</v>
      </c>
      <c r="E95" s="22" t="s">
        <v>172</v>
      </c>
      <c r="F95" s="22" t="s">
        <v>20</v>
      </c>
      <c r="G95" s="22" t="s">
        <v>17</v>
      </c>
      <c r="H95" s="24" t="s">
        <v>110</v>
      </c>
    </row>
    <row r="96" ht="27" customHeight="1" spans="1:8">
      <c r="A96" s="22" t="s">
        <v>26</v>
      </c>
      <c r="B96" s="22" t="str">
        <f>"郑娟娟"</f>
        <v>郑娟娟</v>
      </c>
      <c r="C96" s="23" t="str">
        <f t="shared" si="23"/>
        <v>女</v>
      </c>
      <c r="D96" s="22" t="str">
        <f>"34012319970223002X"</f>
        <v>34012319970223002X</v>
      </c>
      <c r="E96" s="22" t="s">
        <v>173</v>
      </c>
      <c r="F96" s="22" t="s">
        <v>20</v>
      </c>
      <c r="G96" s="22" t="s">
        <v>20</v>
      </c>
      <c r="H96" s="24" t="s">
        <v>15</v>
      </c>
    </row>
    <row r="97" ht="27" customHeight="1" spans="1:8">
      <c r="A97" s="22" t="s">
        <v>22</v>
      </c>
      <c r="B97" s="22" t="str">
        <f>"尹玉凤"</f>
        <v>尹玉凤</v>
      </c>
      <c r="C97" s="23" t="str">
        <f t="shared" si="23"/>
        <v>女</v>
      </c>
      <c r="D97" s="22" t="str">
        <f>"340121199706031308"</f>
        <v>340121199706031308</v>
      </c>
      <c r="E97" s="22" t="s">
        <v>174</v>
      </c>
      <c r="F97" s="22" t="s">
        <v>20</v>
      </c>
      <c r="G97" s="22" t="s">
        <v>24</v>
      </c>
      <c r="H97" s="24" t="s">
        <v>42</v>
      </c>
    </row>
    <row r="98" ht="27" customHeight="1" spans="1:8">
      <c r="A98" s="22" t="s">
        <v>26</v>
      </c>
      <c r="B98" s="22" t="str">
        <f>"黄仁杰"</f>
        <v>黄仁杰</v>
      </c>
      <c r="C98" s="23" t="str">
        <f t="shared" si="23"/>
        <v>女</v>
      </c>
      <c r="D98" s="22" t="str">
        <f>"220112199810073221"</f>
        <v>220112199810073221</v>
      </c>
      <c r="E98" s="22" t="s">
        <v>175</v>
      </c>
      <c r="F98" s="22" t="s">
        <v>20</v>
      </c>
      <c r="G98" s="22" t="s">
        <v>28</v>
      </c>
      <c r="H98" s="24" t="s">
        <v>15</v>
      </c>
    </row>
    <row r="99" ht="27" customHeight="1" spans="1:8">
      <c r="A99" s="22" t="s">
        <v>9</v>
      </c>
      <c r="B99" s="22" t="str">
        <f>"张思佳"</f>
        <v>张思佳</v>
      </c>
      <c r="C99" s="23" t="str">
        <f t="shared" si="23"/>
        <v>女</v>
      </c>
      <c r="D99" s="22" t="str">
        <f>"650203200108311829"</f>
        <v>650203200108311829</v>
      </c>
      <c r="E99" s="22" t="s">
        <v>176</v>
      </c>
      <c r="F99" s="22" t="s">
        <v>20</v>
      </c>
      <c r="G99" s="22" t="s">
        <v>31</v>
      </c>
      <c r="H99" s="24" t="s">
        <v>121</v>
      </c>
    </row>
    <row r="100" ht="27" customHeight="1" spans="1:8">
      <c r="A100" s="22" t="s">
        <v>22</v>
      </c>
      <c r="B100" s="22" t="str">
        <f>"胡金涛 "</f>
        <v>胡金涛 </v>
      </c>
      <c r="C100" s="23" t="str">
        <f t="shared" ref="C100:C104" si="24">"男"</f>
        <v>男</v>
      </c>
      <c r="D100" s="22" t="str">
        <f>"342401199408278874"</f>
        <v>342401199408278874</v>
      </c>
      <c r="E100" s="22" t="s">
        <v>177</v>
      </c>
      <c r="F100" s="22" t="s">
        <v>20</v>
      </c>
      <c r="G100" s="22" t="s">
        <v>33</v>
      </c>
      <c r="H100" s="24" t="s">
        <v>15</v>
      </c>
    </row>
    <row r="101" ht="27" customHeight="1" spans="1:8">
      <c r="A101" s="22" t="s">
        <v>26</v>
      </c>
      <c r="B101" s="22" t="str">
        <f>"梁波"</f>
        <v>梁波</v>
      </c>
      <c r="C101" s="23" t="str">
        <f t="shared" si="24"/>
        <v>男</v>
      </c>
      <c r="D101" s="22" t="str">
        <f>"340121199712148510"</f>
        <v>340121199712148510</v>
      </c>
      <c r="E101" s="22" t="s">
        <v>178</v>
      </c>
      <c r="F101" s="22" t="s">
        <v>20</v>
      </c>
      <c r="G101" s="22" t="s">
        <v>36</v>
      </c>
      <c r="H101" s="24" t="s">
        <v>15</v>
      </c>
    </row>
    <row r="102" ht="27" customHeight="1" spans="1:8">
      <c r="A102" s="22" t="s">
        <v>26</v>
      </c>
      <c r="B102" s="22" t="str">
        <f>"胡朗月"</f>
        <v>胡朗月</v>
      </c>
      <c r="C102" s="23" t="str">
        <f t="shared" ref="C102:C107" si="25">"女"</f>
        <v>女</v>
      </c>
      <c r="D102" s="22" t="str">
        <f>"340122199910261668"</f>
        <v>340122199910261668</v>
      </c>
      <c r="E102" s="22" t="s">
        <v>179</v>
      </c>
      <c r="F102" s="22" t="s">
        <v>20</v>
      </c>
      <c r="G102" s="22" t="s">
        <v>39</v>
      </c>
      <c r="H102" s="24" t="s">
        <v>62</v>
      </c>
    </row>
    <row r="103" ht="27" customHeight="1" spans="1:8">
      <c r="A103" s="22" t="s">
        <v>9</v>
      </c>
      <c r="B103" s="22" t="str">
        <f>"董传田"</f>
        <v>董传田</v>
      </c>
      <c r="C103" s="23" t="str">
        <f t="shared" si="24"/>
        <v>男</v>
      </c>
      <c r="D103" s="22" t="str">
        <f>"342401199207052270"</f>
        <v>342401199207052270</v>
      </c>
      <c r="E103" s="22" t="s">
        <v>180</v>
      </c>
      <c r="F103" s="22" t="s">
        <v>20</v>
      </c>
      <c r="G103" s="22" t="s">
        <v>41</v>
      </c>
      <c r="H103" s="24" t="s">
        <v>15</v>
      </c>
    </row>
    <row r="104" ht="27" customHeight="1" spans="1:8">
      <c r="A104" s="22" t="s">
        <v>26</v>
      </c>
      <c r="B104" s="22" t="str">
        <f>"刘明仁"</f>
        <v>刘明仁</v>
      </c>
      <c r="C104" s="23" t="str">
        <f t="shared" si="24"/>
        <v>男</v>
      </c>
      <c r="D104" s="22" t="str">
        <f>"34010419890628355X"</f>
        <v>34010419890628355X</v>
      </c>
      <c r="E104" s="22" t="s">
        <v>181</v>
      </c>
      <c r="F104" s="22" t="s">
        <v>20</v>
      </c>
      <c r="G104" s="22" t="s">
        <v>44</v>
      </c>
      <c r="H104" s="24" t="s">
        <v>126</v>
      </c>
    </row>
    <row r="105" ht="27" customHeight="1" spans="1:8">
      <c r="A105" s="22" t="s">
        <v>26</v>
      </c>
      <c r="B105" s="22" t="str">
        <f>"耿彬彬"</f>
        <v>耿彬彬</v>
      </c>
      <c r="C105" s="23" t="str">
        <f t="shared" si="25"/>
        <v>女</v>
      </c>
      <c r="D105" s="22" t="str">
        <f>"341125199507072189"</f>
        <v>341125199507072189</v>
      </c>
      <c r="E105" s="22" t="s">
        <v>182</v>
      </c>
      <c r="F105" s="22" t="s">
        <v>20</v>
      </c>
      <c r="G105" s="22" t="s">
        <v>47</v>
      </c>
      <c r="H105" s="24" t="s">
        <v>183</v>
      </c>
    </row>
    <row r="106" ht="27" customHeight="1" spans="1:8">
      <c r="A106" s="22" t="s">
        <v>9</v>
      </c>
      <c r="B106" s="22" t="str">
        <f>"杨阳"</f>
        <v>杨阳</v>
      </c>
      <c r="C106" s="23" t="str">
        <f t="shared" ref="C106:C110" si="26">"男"</f>
        <v>男</v>
      </c>
      <c r="D106" s="22" t="str">
        <f>"342401199405270017"</f>
        <v>342401199405270017</v>
      </c>
      <c r="E106" s="22" t="s">
        <v>184</v>
      </c>
      <c r="F106" s="22" t="s">
        <v>20</v>
      </c>
      <c r="G106" s="22" t="s">
        <v>50</v>
      </c>
      <c r="H106" s="24" t="s">
        <v>107</v>
      </c>
    </row>
    <row r="107" ht="27" customHeight="1" spans="1:8">
      <c r="A107" s="22" t="s">
        <v>26</v>
      </c>
      <c r="B107" s="22" t="str">
        <f>"史莹莹"</f>
        <v>史莹莹</v>
      </c>
      <c r="C107" s="23" t="str">
        <f t="shared" si="25"/>
        <v>女</v>
      </c>
      <c r="D107" s="22" t="str">
        <f>"342522199712100322"</f>
        <v>342522199712100322</v>
      </c>
      <c r="E107" s="22" t="s">
        <v>185</v>
      </c>
      <c r="F107" s="22" t="s">
        <v>20</v>
      </c>
      <c r="G107" s="22" t="s">
        <v>52</v>
      </c>
      <c r="H107" s="24" t="s">
        <v>15</v>
      </c>
    </row>
    <row r="108" ht="27" customHeight="1" spans="1:8">
      <c r="A108" s="22" t="s">
        <v>9</v>
      </c>
      <c r="B108" s="22" t="str">
        <f>"朱家祥"</f>
        <v>朱家祥</v>
      </c>
      <c r="C108" s="23" t="str">
        <f t="shared" si="26"/>
        <v>男</v>
      </c>
      <c r="D108" s="22" t="str">
        <f>"340122199011073436"</f>
        <v>340122199011073436</v>
      </c>
      <c r="E108" s="22" t="s">
        <v>186</v>
      </c>
      <c r="F108" s="22" t="s">
        <v>20</v>
      </c>
      <c r="G108" s="22" t="s">
        <v>54</v>
      </c>
      <c r="H108" s="24" t="s">
        <v>154</v>
      </c>
    </row>
    <row r="109" ht="27" customHeight="1" spans="1:8">
      <c r="A109" s="22" t="s">
        <v>9</v>
      </c>
      <c r="B109" s="22" t="str">
        <f>"赵家彬"</f>
        <v>赵家彬</v>
      </c>
      <c r="C109" s="23" t="str">
        <f t="shared" ref="C109:C114" si="27">"女"</f>
        <v>女</v>
      </c>
      <c r="D109" s="22" t="str">
        <f>"34242319990306226X"</f>
        <v>34242319990306226X</v>
      </c>
      <c r="E109" s="22" t="s">
        <v>187</v>
      </c>
      <c r="F109" s="22" t="s">
        <v>20</v>
      </c>
      <c r="G109" s="22" t="s">
        <v>56</v>
      </c>
      <c r="H109" s="24" t="s">
        <v>15</v>
      </c>
    </row>
    <row r="110" ht="27" customHeight="1" spans="1:8">
      <c r="A110" s="22" t="s">
        <v>9</v>
      </c>
      <c r="B110" s="22" t="str">
        <f>"王坤"</f>
        <v>王坤</v>
      </c>
      <c r="C110" s="23" t="str">
        <f t="shared" si="26"/>
        <v>男</v>
      </c>
      <c r="D110" s="22" t="str">
        <f>"342426199712111814"</f>
        <v>342426199712111814</v>
      </c>
      <c r="E110" s="22" t="s">
        <v>188</v>
      </c>
      <c r="F110" s="22" t="s">
        <v>20</v>
      </c>
      <c r="G110" s="22" t="s">
        <v>58</v>
      </c>
      <c r="H110" s="24" t="s">
        <v>75</v>
      </c>
    </row>
    <row r="111" ht="27" customHeight="1" spans="1:8">
      <c r="A111" s="22" t="s">
        <v>9</v>
      </c>
      <c r="B111" s="22" t="str">
        <f>"陶文华"</f>
        <v>陶文华</v>
      </c>
      <c r="C111" s="23" t="str">
        <f t="shared" si="27"/>
        <v>女</v>
      </c>
      <c r="D111" s="22" t="str">
        <f>"34242519990219022X"</f>
        <v>34242519990219022X</v>
      </c>
      <c r="E111" s="22" t="s">
        <v>189</v>
      </c>
      <c r="F111" s="22" t="s">
        <v>20</v>
      </c>
      <c r="G111" s="22" t="s">
        <v>61</v>
      </c>
      <c r="H111" s="24" t="s">
        <v>42</v>
      </c>
    </row>
    <row r="112" ht="27" customHeight="1" spans="1:8">
      <c r="A112" s="22" t="s">
        <v>22</v>
      </c>
      <c r="B112" s="22" t="str">
        <f>"尚波"</f>
        <v>尚波</v>
      </c>
      <c r="C112" s="23" t="str">
        <f t="shared" ref="C112:C115" si="28">"男"</f>
        <v>男</v>
      </c>
      <c r="D112" s="22" t="str">
        <f>"342224199504082015"</f>
        <v>342224199504082015</v>
      </c>
      <c r="E112" s="22" t="s">
        <v>190</v>
      </c>
      <c r="F112" s="22" t="s">
        <v>20</v>
      </c>
      <c r="G112" s="22" t="s">
        <v>64</v>
      </c>
      <c r="H112" s="24" t="s">
        <v>191</v>
      </c>
    </row>
    <row r="113" ht="27" customHeight="1" spans="1:8">
      <c r="A113" s="22" t="s">
        <v>26</v>
      </c>
      <c r="B113" s="22" t="str">
        <f>"徐兵"</f>
        <v>徐兵</v>
      </c>
      <c r="C113" s="23" t="str">
        <f t="shared" si="27"/>
        <v>女</v>
      </c>
      <c r="D113" s="22" t="str">
        <f>"342622199102213798"</f>
        <v>342622199102213798</v>
      </c>
      <c r="E113" s="22" t="s">
        <v>192</v>
      </c>
      <c r="F113" s="22" t="s">
        <v>20</v>
      </c>
      <c r="G113" s="22" t="s">
        <v>67</v>
      </c>
      <c r="H113" s="24" t="s">
        <v>123</v>
      </c>
    </row>
    <row r="114" ht="27" customHeight="1" spans="1:8">
      <c r="A114" s="22" t="s">
        <v>26</v>
      </c>
      <c r="B114" s="22" t="str">
        <f>"顾婷婷"</f>
        <v>顾婷婷</v>
      </c>
      <c r="C114" s="23" t="str">
        <f t="shared" si="27"/>
        <v>女</v>
      </c>
      <c r="D114" s="22" t="str">
        <f>"342401199610223826"</f>
        <v>342401199610223826</v>
      </c>
      <c r="E114" s="22" t="s">
        <v>193</v>
      </c>
      <c r="F114" s="22" t="s">
        <v>20</v>
      </c>
      <c r="G114" s="22" t="s">
        <v>69</v>
      </c>
      <c r="H114" s="24" t="s">
        <v>25</v>
      </c>
    </row>
    <row r="115" ht="27" customHeight="1" spans="1:8">
      <c r="A115" s="22" t="s">
        <v>22</v>
      </c>
      <c r="B115" s="22" t="str">
        <f>"田程成"</f>
        <v>田程成</v>
      </c>
      <c r="C115" s="23" t="str">
        <f t="shared" si="28"/>
        <v>男</v>
      </c>
      <c r="D115" s="22" t="str">
        <f>"340823199412076114"</f>
        <v>340823199412076114</v>
      </c>
      <c r="E115" s="22" t="s">
        <v>194</v>
      </c>
      <c r="F115" s="22" t="s">
        <v>20</v>
      </c>
      <c r="G115" s="22" t="s">
        <v>72</v>
      </c>
      <c r="H115" s="24" t="s">
        <v>15</v>
      </c>
    </row>
    <row r="116" ht="27" customHeight="1" spans="1:8">
      <c r="A116" s="22" t="s">
        <v>22</v>
      </c>
      <c r="B116" s="22" t="str">
        <f>"谭笑"</f>
        <v>谭笑</v>
      </c>
      <c r="C116" s="23" t="str">
        <f t="shared" ref="C116:C119" si="29">"女"</f>
        <v>女</v>
      </c>
      <c r="D116" s="22" t="str">
        <f>"342425199909180067"</f>
        <v>342425199909180067</v>
      </c>
      <c r="E116" s="22" t="s">
        <v>195</v>
      </c>
      <c r="F116" s="22" t="s">
        <v>20</v>
      </c>
      <c r="G116" s="22" t="s">
        <v>74</v>
      </c>
      <c r="H116" s="24" t="s">
        <v>110</v>
      </c>
    </row>
    <row r="117" ht="27" customHeight="1" spans="1:8">
      <c r="A117" s="22" t="s">
        <v>26</v>
      </c>
      <c r="B117" s="22" t="str">
        <f>"张庆荣"</f>
        <v>张庆荣</v>
      </c>
      <c r="C117" s="23" t="str">
        <f t="shared" si="29"/>
        <v>女</v>
      </c>
      <c r="D117" s="22" t="str">
        <f>"340122199812255280"</f>
        <v>340122199812255280</v>
      </c>
      <c r="E117" s="22" t="s">
        <v>196</v>
      </c>
      <c r="F117" s="22" t="s">
        <v>20</v>
      </c>
      <c r="G117" s="22" t="s">
        <v>77</v>
      </c>
      <c r="H117" s="24" t="s">
        <v>15</v>
      </c>
    </row>
    <row r="118" ht="27" customHeight="1" spans="1:8">
      <c r="A118" s="22" t="s">
        <v>22</v>
      </c>
      <c r="B118" s="22" t="str">
        <f>"江丽君"</f>
        <v>江丽君</v>
      </c>
      <c r="C118" s="23" t="str">
        <f t="shared" si="29"/>
        <v>女</v>
      </c>
      <c r="D118" s="22" t="str">
        <f>"140426199511021629"</f>
        <v>140426199511021629</v>
      </c>
      <c r="E118" s="22" t="s">
        <v>197</v>
      </c>
      <c r="F118" s="22" t="s">
        <v>20</v>
      </c>
      <c r="G118" s="22" t="s">
        <v>80</v>
      </c>
      <c r="H118" s="24" t="s">
        <v>15</v>
      </c>
    </row>
    <row r="119" ht="27" customHeight="1" spans="1:8">
      <c r="A119" s="22" t="s">
        <v>26</v>
      </c>
      <c r="B119" s="22" t="str">
        <f>"李钰璐"</f>
        <v>李钰璐</v>
      </c>
      <c r="C119" s="23" t="str">
        <f t="shared" si="29"/>
        <v>女</v>
      </c>
      <c r="D119" s="22" t="str">
        <f>"410881199405121521"</f>
        <v>410881199405121521</v>
      </c>
      <c r="E119" s="22" t="s">
        <v>198</v>
      </c>
      <c r="F119" s="22" t="s">
        <v>20</v>
      </c>
      <c r="G119" s="22" t="s">
        <v>83</v>
      </c>
      <c r="H119" s="24" t="s">
        <v>48</v>
      </c>
    </row>
    <row r="120" ht="27" customHeight="1" spans="1:8">
      <c r="A120" s="22" t="s">
        <v>9</v>
      </c>
      <c r="B120" s="22" t="str">
        <f>"郭祖荣"</f>
        <v>郭祖荣</v>
      </c>
      <c r="C120" s="23" t="str">
        <f t="shared" ref="C120:C124" si="30">"男"</f>
        <v>男</v>
      </c>
      <c r="D120" s="22" t="str">
        <f>"340122199510170011"</f>
        <v>340122199510170011</v>
      </c>
      <c r="E120" s="22" t="s">
        <v>199</v>
      </c>
      <c r="F120" s="22" t="s">
        <v>20</v>
      </c>
      <c r="G120" s="22" t="s">
        <v>86</v>
      </c>
      <c r="H120" s="24" t="s">
        <v>59</v>
      </c>
    </row>
    <row r="121" ht="27" customHeight="1" spans="1:8">
      <c r="A121" s="22" t="s">
        <v>9</v>
      </c>
      <c r="B121" s="22" t="str">
        <f>"陈涛"</f>
        <v>陈涛</v>
      </c>
      <c r="C121" s="23" t="str">
        <f t="shared" si="30"/>
        <v>男</v>
      </c>
      <c r="D121" s="22" t="str">
        <f>"340122199312144074"</f>
        <v>340122199312144074</v>
      </c>
      <c r="E121" s="22" t="s">
        <v>200</v>
      </c>
      <c r="F121" s="22" t="s">
        <v>20</v>
      </c>
      <c r="G121" s="22" t="s">
        <v>88</v>
      </c>
      <c r="H121" s="24" t="s">
        <v>15</v>
      </c>
    </row>
    <row r="122" ht="27" customHeight="1" spans="1:8">
      <c r="A122" s="22" t="s">
        <v>9</v>
      </c>
      <c r="B122" s="22" t="str">
        <f>"杨紫月"</f>
        <v>杨紫月</v>
      </c>
      <c r="C122" s="23" t="str">
        <f>"女"</f>
        <v>女</v>
      </c>
      <c r="D122" s="22" t="str">
        <f>"34260119980809432X"</f>
        <v>34260119980809432X</v>
      </c>
      <c r="E122" s="22" t="s">
        <v>201</v>
      </c>
      <c r="F122" s="22" t="s">
        <v>20</v>
      </c>
      <c r="G122" s="22" t="s">
        <v>90</v>
      </c>
      <c r="H122" s="24" t="s">
        <v>126</v>
      </c>
    </row>
    <row r="123" ht="27" customHeight="1" spans="1:8">
      <c r="A123" s="22" t="s">
        <v>22</v>
      </c>
      <c r="B123" s="22" t="str">
        <f>"杨鹏"</f>
        <v>杨鹏</v>
      </c>
      <c r="C123" s="23" t="str">
        <f t="shared" si="30"/>
        <v>男</v>
      </c>
      <c r="D123" s="22" t="str">
        <f>"340828198611130117"</f>
        <v>340828198611130117</v>
      </c>
      <c r="E123" s="22">
        <v>2209110501</v>
      </c>
      <c r="F123" s="22" t="s">
        <v>24</v>
      </c>
      <c r="G123" s="22" t="s">
        <v>11</v>
      </c>
      <c r="H123" s="24" t="s">
        <v>98</v>
      </c>
    </row>
    <row r="124" ht="27" customHeight="1" spans="1:8">
      <c r="A124" s="22" t="s">
        <v>9</v>
      </c>
      <c r="B124" s="22" t="str">
        <f>"洪训润"</f>
        <v>洪训润</v>
      </c>
      <c r="C124" s="23" t="str">
        <f t="shared" si="30"/>
        <v>男</v>
      </c>
      <c r="D124" s="22" t="str">
        <f>"342422199204270135"</f>
        <v>342422199204270135</v>
      </c>
      <c r="E124" s="22">
        <v>2209110502</v>
      </c>
      <c r="F124" s="22" t="s">
        <v>24</v>
      </c>
      <c r="G124" s="22" t="s">
        <v>14</v>
      </c>
      <c r="H124" s="24" t="s">
        <v>15</v>
      </c>
    </row>
    <row r="125" ht="27" customHeight="1" spans="1:8">
      <c r="A125" s="22" t="s">
        <v>26</v>
      </c>
      <c r="B125" s="22" t="str">
        <f>"王文瑾"</f>
        <v>王文瑾</v>
      </c>
      <c r="C125" s="23" t="str">
        <f>"女"</f>
        <v>女</v>
      </c>
      <c r="D125" s="22" t="str">
        <f>"340823198810182962"</f>
        <v>340823198810182962</v>
      </c>
      <c r="E125" s="22">
        <v>2209110503</v>
      </c>
      <c r="F125" s="22" t="s">
        <v>24</v>
      </c>
      <c r="G125" s="22" t="s">
        <v>17</v>
      </c>
      <c r="H125" s="24" t="s">
        <v>133</v>
      </c>
    </row>
    <row r="126" ht="27" customHeight="1" spans="1:8">
      <c r="A126" s="22" t="s">
        <v>26</v>
      </c>
      <c r="B126" s="22" t="str">
        <f>"查逸"</f>
        <v>查逸</v>
      </c>
      <c r="C126" s="23" t="str">
        <f t="shared" ref="C126:C128" si="31">"男"</f>
        <v>男</v>
      </c>
      <c r="D126" s="22" t="str">
        <f>"342501200008292010"</f>
        <v>342501200008292010</v>
      </c>
      <c r="E126" s="22">
        <v>2209110504</v>
      </c>
      <c r="F126" s="22" t="s">
        <v>24</v>
      </c>
      <c r="G126" s="22" t="s">
        <v>20</v>
      </c>
      <c r="H126" s="24" t="s">
        <v>15</v>
      </c>
    </row>
    <row r="127" ht="27" customHeight="1" spans="1:8">
      <c r="A127" s="22" t="s">
        <v>26</v>
      </c>
      <c r="B127" s="22" t="str">
        <f>"于明泽"</f>
        <v>于明泽</v>
      </c>
      <c r="C127" s="23" t="str">
        <f t="shared" si="31"/>
        <v>男</v>
      </c>
      <c r="D127" s="22" t="str">
        <f>"210623199501257638"</f>
        <v>210623199501257638</v>
      </c>
      <c r="E127" s="22">
        <v>2209110505</v>
      </c>
      <c r="F127" s="22" t="s">
        <v>24</v>
      </c>
      <c r="G127" s="22" t="s">
        <v>24</v>
      </c>
      <c r="H127" s="24" t="s">
        <v>202</v>
      </c>
    </row>
    <row r="128" ht="27" customHeight="1" spans="1:8">
      <c r="A128" s="22" t="s">
        <v>22</v>
      </c>
      <c r="B128" s="22" t="str">
        <f>"房继水"</f>
        <v>房继水</v>
      </c>
      <c r="C128" s="23" t="str">
        <f t="shared" si="31"/>
        <v>男</v>
      </c>
      <c r="D128" s="22" t="str">
        <f>"341225199812250039"</f>
        <v>341225199812250039</v>
      </c>
      <c r="E128" s="22">
        <v>2209110506</v>
      </c>
      <c r="F128" s="22" t="s">
        <v>24</v>
      </c>
      <c r="G128" s="22" t="s">
        <v>28</v>
      </c>
      <c r="H128" s="24" t="s">
        <v>42</v>
      </c>
    </row>
    <row r="129" ht="27" customHeight="1" spans="1:8">
      <c r="A129" s="22" t="s">
        <v>26</v>
      </c>
      <c r="B129" s="22" t="str">
        <f>"张苑"</f>
        <v>张苑</v>
      </c>
      <c r="C129" s="23" t="str">
        <f>"女"</f>
        <v>女</v>
      </c>
      <c r="D129" s="22" t="str">
        <f>"342622199705131601"</f>
        <v>342622199705131601</v>
      </c>
      <c r="E129" s="22">
        <v>2209110507</v>
      </c>
      <c r="F129" s="22" t="s">
        <v>24</v>
      </c>
      <c r="G129" s="22" t="s">
        <v>31</v>
      </c>
      <c r="H129" s="24" t="s">
        <v>202</v>
      </c>
    </row>
    <row r="130" ht="27" customHeight="1" spans="1:8">
      <c r="A130" s="22" t="s">
        <v>26</v>
      </c>
      <c r="B130" s="22" t="str">
        <f>"赵磊"</f>
        <v>赵磊</v>
      </c>
      <c r="C130" s="23" t="str">
        <f t="shared" ref="C130:C133" si="32">"男"</f>
        <v>男</v>
      </c>
      <c r="D130" s="22" t="str">
        <f>"340123199605087911"</f>
        <v>340123199605087911</v>
      </c>
      <c r="E130" s="22">
        <v>2209110508</v>
      </c>
      <c r="F130" s="22" t="s">
        <v>24</v>
      </c>
      <c r="G130" s="22" t="s">
        <v>33</v>
      </c>
      <c r="H130" s="24" t="s">
        <v>15</v>
      </c>
    </row>
    <row r="131" ht="27" customHeight="1" spans="1:8">
      <c r="A131" s="22" t="s">
        <v>9</v>
      </c>
      <c r="B131" s="22" t="str">
        <f>"孙伟"</f>
        <v>孙伟</v>
      </c>
      <c r="C131" s="23" t="str">
        <f t="shared" si="32"/>
        <v>男</v>
      </c>
      <c r="D131" s="22" t="str">
        <f>"342623199506081417"</f>
        <v>342623199506081417</v>
      </c>
      <c r="E131" s="22">
        <v>2209110509</v>
      </c>
      <c r="F131" s="22" t="s">
        <v>24</v>
      </c>
      <c r="G131" s="22" t="s">
        <v>36</v>
      </c>
      <c r="H131" s="24" t="s">
        <v>96</v>
      </c>
    </row>
    <row r="132" ht="27" customHeight="1" spans="1:8">
      <c r="A132" s="22" t="s">
        <v>26</v>
      </c>
      <c r="B132" s="22" t="str">
        <f>"丁林清"</f>
        <v>丁林清</v>
      </c>
      <c r="C132" s="23" t="str">
        <f t="shared" si="32"/>
        <v>男</v>
      </c>
      <c r="D132" s="22" t="str">
        <f>"342623199108216814"</f>
        <v>342623199108216814</v>
      </c>
      <c r="E132" s="22">
        <v>2209110510</v>
      </c>
      <c r="F132" s="22" t="s">
        <v>24</v>
      </c>
      <c r="G132" s="22" t="s">
        <v>39</v>
      </c>
      <c r="H132" s="24" t="s">
        <v>203</v>
      </c>
    </row>
    <row r="133" ht="27" customHeight="1" spans="1:8">
      <c r="A133" s="22" t="s">
        <v>9</v>
      </c>
      <c r="B133" s="22" t="str">
        <f>"李冰江"</f>
        <v>李冰江</v>
      </c>
      <c r="C133" s="23" t="str">
        <f t="shared" si="32"/>
        <v>男</v>
      </c>
      <c r="D133" s="22" t="str">
        <f>"34012319870810605X"</f>
        <v>34012319870810605X</v>
      </c>
      <c r="E133" s="22">
        <v>2209110511</v>
      </c>
      <c r="F133" s="22" t="s">
        <v>24</v>
      </c>
      <c r="G133" s="22" t="s">
        <v>41</v>
      </c>
      <c r="H133" s="24" t="s">
        <v>123</v>
      </c>
    </row>
    <row r="134" ht="27" customHeight="1" spans="1:8">
      <c r="A134" s="22" t="s">
        <v>26</v>
      </c>
      <c r="B134" s="22" t="str">
        <f>"曹莹莹"</f>
        <v>曹莹莹</v>
      </c>
      <c r="C134" s="23" t="str">
        <f t="shared" ref="C134:C138" si="33">"女"</f>
        <v>女</v>
      </c>
      <c r="D134" s="22" t="str">
        <f>"340122199808062443"</f>
        <v>340122199808062443</v>
      </c>
      <c r="E134" s="22">
        <v>2209110512</v>
      </c>
      <c r="F134" s="22" t="s">
        <v>24</v>
      </c>
      <c r="G134" s="22" t="s">
        <v>44</v>
      </c>
      <c r="H134" s="24" t="s">
        <v>94</v>
      </c>
    </row>
    <row r="135" ht="27" customHeight="1" spans="1:8">
      <c r="A135" s="22" t="s">
        <v>22</v>
      </c>
      <c r="B135" s="22" t="str">
        <f>"魏明利"</f>
        <v>魏明利</v>
      </c>
      <c r="C135" s="23" t="str">
        <f t="shared" si="33"/>
        <v>女</v>
      </c>
      <c r="D135" s="22" t="str">
        <f>"341226199010113848"</f>
        <v>341226199010113848</v>
      </c>
      <c r="E135" s="22">
        <v>2209110513</v>
      </c>
      <c r="F135" s="22" t="s">
        <v>24</v>
      </c>
      <c r="G135" s="22" t="s">
        <v>47</v>
      </c>
      <c r="H135" s="24" t="s">
        <v>34</v>
      </c>
    </row>
    <row r="136" ht="27" customHeight="1" spans="1:8">
      <c r="A136" s="22" t="s">
        <v>9</v>
      </c>
      <c r="B136" s="22" t="str">
        <f>"邓晶"</f>
        <v>邓晶</v>
      </c>
      <c r="C136" s="23" t="str">
        <f t="shared" si="33"/>
        <v>女</v>
      </c>
      <c r="D136" s="22" t="str">
        <f>"431121199709281428"</f>
        <v>431121199709281428</v>
      </c>
      <c r="E136" s="22">
        <v>2209110514</v>
      </c>
      <c r="F136" s="22" t="s">
        <v>24</v>
      </c>
      <c r="G136" s="22" t="s">
        <v>50</v>
      </c>
      <c r="H136" s="24" t="s">
        <v>163</v>
      </c>
    </row>
    <row r="137" ht="27" customHeight="1" spans="1:21">
      <c r="A137" s="22" t="s">
        <v>26</v>
      </c>
      <c r="B137" s="22" t="str">
        <f>"王春迎"</f>
        <v>王春迎</v>
      </c>
      <c r="C137" s="23" t="str">
        <f t="shared" si="33"/>
        <v>女</v>
      </c>
      <c r="D137" s="22" t="str">
        <f>"342622199902012409"</f>
        <v>342622199902012409</v>
      </c>
      <c r="E137" s="22">
        <v>2209110515</v>
      </c>
      <c r="F137" s="22" t="s">
        <v>24</v>
      </c>
      <c r="G137" s="22" t="s">
        <v>52</v>
      </c>
      <c r="H137" s="24" t="s">
        <v>202</v>
      </c>
      <c r="U137">
        <v>0</v>
      </c>
    </row>
    <row r="138" ht="27" customHeight="1" spans="1:8">
      <c r="A138" s="22" t="s">
        <v>26</v>
      </c>
      <c r="B138" s="22" t="str">
        <f>"陈菲"</f>
        <v>陈菲</v>
      </c>
      <c r="C138" s="23" t="str">
        <f t="shared" si="33"/>
        <v>女</v>
      </c>
      <c r="D138" s="22" t="str">
        <f>"342425199308134022"</f>
        <v>342425199308134022</v>
      </c>
      <c r="E138" s="22">
        <v>2209110516</v>
      </c>
      <c r="F138" s="22" t="s">
        <v>24</v>
      </c>
      <c r="G138" s="22" t="s">
        <v>54</v>
      </c>
      <c r="H138" s="24" t="s">
        <v>202</v>
      </c>
    </row>
    <row r="139" ht="27" customHeight="1" spans="1:8">
      <c r="A139" s="22" t="s">
        <v>22</v>
      </c>
      <c r="B139" s="22" t="str">
        <f>"张靖宇"</f>
        <v>张靖宇</v>
      </c>
      <c r="C139" s="23" t="str">
        <f>"男"</f>
        <v>男</v>
      </c>
      <c r="D139" s="22" t="str">
        <f>"340111199902144518"</f>
        <v>340111199902144518</v>
      </c>
      <c r="E139" s="22">
        <v>2209110517</v>
      </c>
      <c r="F139" s="22" t="s">
        <v>24</v>
      </c>
      <c r="G139" s="22" t="s">
        <v>56</v>
      </c>
      <c r="H139" s="24" t="s">
        <v>163</v>
      </c>
    </row>
    <row r="140" ht="27" customHeight="1" spans="1:8">
      <c r="A140" s="22" t="s">
        <v>26</v>
      </c>
      <c r="B140" s="22" t="str">
        <f>"汤胜男"</f>
        <v>汤胜男</v>
      </c>
      <c r="C140" s="23" t="str">
        <f t="shared" ref="C140:C144" si="34">"女"</f>
        <v>女</v>
      </c>
      <c r="D140" s="22" t="str">
        <f>"340122199410031700"</f>
        <v>340122199410031700</v>
      </c>
      <c r="E140" s="22">
        <v>2209110518</v>
      </c>
      <c r="F140" s="22" t="s">
        <v>24</v>
      </c>
      <c r="G140" s="22" t="s">
        <v>58</v>
      </c>
      <c r="H140" s="24" t="s">
        <v>42</v>
      </c>
    </row>
    <row r="141" ht="27" customHeight="1" spans="1:8">
      <c r="A141" s="22" t="s">
        <v>26</v>
      </c>
      <c r="B141" s="22" t="str">
        <f>"唐薇"</f>
        <v>唐薇</v>
      </c>
      <c r="C141" s="23" t="str">
        <f t="shared" si="34"/>
        <v>女</v>
      </c>
      <c r="D141" s="22" t="str">
        <f>"342923199408243546"</f>
        <v>342923199408243546</v>
      </c>
      <c r="E141" s="22">
        <v>2209110519</v>
      </c>
      <c r="F141" s="22" t="s">
        <v>24</v>
      </c>
      <c r="G141" s="22" t="s">
        <v>61</v>
      </c>
      <c r="H141" s="24" t="s">
        <v>123</v>
      </c>
    </row>
    <row r="142" ht="27" customHeight="1" spans="1:8">
      <c r="A142" s="22" t="s">
        <v>9</v>
      </c>
      <c r="B142" s="22" t="str">
        <f>"冷二鹏"</f>
        <v>冷二鹏</v>
      </c>
      <c r="C142" s="23" t="str">
        <f>"男"</f>
        <v>男</v>
      </c>
      <c r="D142" s="22" t="str">
        <f>"32038119890419035X"</f>
        <v>32038119890419035X</v>
      </c>
      <c r="E142" s="22">
        <v>2209110520</v>
      </c>
      <c r="F142" s="22" t="s">
        <v>24</v>
      </c>
      <c r="G142" s="22" t="s">
        <v>64</v>
      </c>
      <c r="H142" s="24" t="s">
        <v>15</v>
      </c>
    </row>
    <row r="143" ht="27" customHeight="1" spans="1:8">
      <c r="A143" s="22" t="s">
        <v>9</v>
      </c>
      <c r="B143" s="22" t="str">
        <f>"蒋会"</f>
        <v>蒋会</v>
      </c>
      <c r="C143" s="23" t="str">
        <f t="shared" si="34"/>
        <v>女</v>
      </c>
      <c r="D143" s="22" t="str">
        <f>"340122199012192285"</f>
        <v>340122199012192285</v>
      </c>
      <c r="E143" s="22">
        <v>2209110521</v>
      </c>
      <c r="F143" s="22" t="s">
        <v>24</v>
      </c>
      <c r="G143" s="22" t="s">
        <v>67</v>
      </c>
      <c r="H143" s="24" t="s">
        <v>18</v>
      </c>
    </row>
    <row r="144" ht="27" customHeight="1" spans="1:8">
      <c r="A144" s="22" t="s">
        <v>26</v>
      </c>
      <c r="B144" s="22" t="str">
        <f>"张雪雯"</f>
        <v>张雪雯</v>
      </c>
      <c r="C144" s="23" t="str">
        <f t="shared" si="34"/>
        <v>女</v>
      </c>
      <c r="D144" s="22" t="str">
        <f>"340121199901236405"</f>
        <v>340121199901236405</v>
      </c>
      <c r="E144" s="22">
        <v>2209110522</v>
      </c>
      <c r="F144" s="22" t="s">
        <v>24</v>
      </c>
      <c r="G144" s="22" t="s">
        <v>69</v>
      </c>
      <c r="H144" s="24" t="s">
        <v>152</v>
      </c>
    </row>
    <row r="145" ht="27" customHeight="1" spans="1:8">
      <c r="A145" s="22" t="s">
        <v>26</v>
      </c>
      <c r="B145" s="22" t="str">
        <f>"夏先辉"</f>
        <v>夏先辉</v>
      </c>
      <c r="C145" s="23" t="str">
        <f t="shared" ref="C145:C150" si="35">"男"</f>
        <v>男</v>
      </c>
      <c r="D145" s="22" t="str">
        <f>"342422199109237556"</f>
        <v>342422199109237556</v>
      </c>
      <c r="E145" s="22">
        <v>2209110523</v>
      </c>
      <c r="F145" s="22" t="s">
        <v>24</v>
      </c>
      <c r="G145" s="22" t="s">
        <v>72</v>
      </c>
      <c r="H145" s="24" t="s">
        <v>15</v>
      </c>
    </row>
    <row r="146" ht="27" customHeight="1" spans="1:8">
      <c r="A146" s="22" t="s">
        <v>26</v>
      </c>
      <c r="B146" s="22" t="str">
        <f>"李耀  "</f>
        <v>李耀  </v>
      </c>
      <c r="C146" s="23" t="str">
        <f t="shared" ref="C146:C153" si="36">"女"</f>
        <v>女</v>
      </c>
      <c r="D146" s="22" t="str">
        <f>"340122199103087368"</f>
        <v>340122199103087368</v>
      </c>
      <c r="E146" s="22">
        <v>2209110524</v>
      </c>
      <c r="F146" s="22" t="s">
        <v>24</v>
      </c>
      <c r="G146" s="22" t="s">
        <v>74</v>
      </c>
      <c r="H146" s="24" t="s">
        <v>15</v>
      </c>
    </row>
    <row r="147" ht="27" customHeight="1" spans="1:8">
      <c r="A147" s="22" t="s">
        <v>26</v>
      </c>
      <c r="B147" s="22" t="str">
        <f>"何媛"</f>
        <v>何媛</v>
      </c>
      <c r="C147" s="23" t="str">
        <f t="shared" si="35"/>
        <v>男</v>
      </c>
      <c r="D147" s="22" t="str">
        <f>"340802199802260441"</f>
        <v>340802199802260441</v>
      </c>
      <c r="E147" s="22">
        <v>2209110525</v>
      </c>
      <c r="F147" s="22" t="s">
        <v>24</v>
      </c>
      <c r="G147" s="22" t="s">
        <v>77</v>
      </c>
      <c r="H147" s="24" t="s">
        <v>25</v>
      </c>
    </row>
    <row r="148" ht="27" customHeight="1" spans="1:8">
      <c r="A148" s="22" t="s">
        <v>9</v>
      </c>
      <c r="B148" s="22" t="str">
        <f>"聂宜龙"</f>
        <v>聂宜龙</v>
      </c>
      <c r="C148" s="23" t="str">
        <f t="shared" si="35"/>
        <v>男</v>
      </c>
      <c r="D148" s="22" t="str">
        <f>"342401198801101317"</f>
        <v>342401198801101317</v>
      </c>
      <c r="E148" s="22">
        <v>2209110526</v>
      </c>
      <c r="F148" s="22" t="s">
        <v>24</v>
      </c>
      <c r="G148" s="22" t="s">
        <v>80</v>
      </c>
      <c r="H148" s="24" t="s">
        <v>183</v>
      </c>
    </row>
    <row r="149" ht="27" customHeight="1" spans="1:8">
      <c r="A149" s="22" t="s">
        <v>26</v>
      </c>
      <c r="B149" s="22" t="str">
        <f>"胡坦"</f>
        <v>胡坦</v>
      </c>
      <c r="C149" s="23" t="str">
        <f t="shared" si="35"/>
        <v>男</v>
      </c>
      <c r="D149" s="22" t="str">
        <f>"342401199708155673"</f>
        <v>342401199708155673</v>
      </c>
      <c r="E149" s="22">
        <v>2209110527</v>
      </c>
      <c r="F149" s="22" t="s">
        <v>24</v>
      </c>
      <c r="G149" s="22" t="s">
        <v>83</v>
      </c>
      <c r="H149" s="24" t="s">
        <v>98</v>
      </c>
    </row>
    <row r="150" ht="27" customHeight="1" spans="1:8">
      <c r="A150" s="22" t="s">
        <v>22</v>
      </c>
      <c r="B150" s="22" t="str">
        <f>"许波"</f>
        <v>许波</v>
      </c>
      <c r="C150" s="23" t="str">
        <f t="shared" si="35"/>
        <v>男</v>
      </c>
      <c r="D150" s="22" t="str">
        <f>"340823199611301919"</f>
        <v>340823199611301919</v>
      </c>
      <c r="E150" s="22">
        <v>2209110528</v>
      </c>
      <c r="F150" s="22" t="s">
        <v>24</v>
      </c>
      <c r="G150" s="22" t="s">
        <v>86</v>
      </c>
      <c r="H150" s="24" t="s">
        <v>12</v>
      </c>
    </row>
    <row r="151" ht="27" customHeight="1" spans="1:8">
      <c r="A151" s="22" t="s">
        <v>26</v>
      </c>
      <c r="B151" s="22" t="str">
        <f>"黄媛媛"</f>
        <v>黄媛媛</v>
      </c>
      <c r="C151" s="23" t="str">
        <f t="shared" si="36"/>
        <v>女</v>
      </c>
      <c r="D151" s="22" t="str">
        <f>"342425199801067126"</f>
        <v>342425199801067126</v>
      </c>
      <c r="E151" s="22">
        <v>2209110529</v>
      </c>
      <c r="F151" s="22" t="s">
        <v>24</v>
      </c>
      <c r="G151" s="22" t="s">
        <v>88</v>
      </c>
      <c r="H151" s="24" t="s">
        <v>135</v>
      </c>
    </row>
    <row r="152" ht="27" customHeight="1" spans="1:8">
      <c r="A152" s="22" t="s">
        <v>26</v>
      </c>
      <c r="B152" s="22" t="str">
        <f>"姚德玉"</f>
        <v>姚德玉</v>
      </c>
      <c r="C152" s="23" t="str">
        <f t="shared" si="36"/>
        <v>女</v>
      </c>
      <c r="D152" s="22" t="str">
        <f>"340122199708205283"</f>
        <v>340122199708205283</v>
      </c>
      <c r="E152" s="22">
        <v>2209110530</v>
      </c>
      <c r="F152" s="22" t="s">
        <v>24</v>
      </c>
      <c r="G152" s="22" t="s">
        <v>90</v>
      </c>
      <c r="H152" s="24" t="s">
        <v>15</v>
      </c>
    </row>
    <row r="153" ht="27" customHeight="1" spans="1:8">
      <c r="A153" s="22" t="s">
        <v>9</v>
      </c>
      <c r="B153" s="22" t="str">
        <f>"姜宁宁"</f>
        <v>姜宁宁</v>
      </c>
      <c r="C153" s="23" t="str">
        <f t="shared" si="36"/>
        <v>女</v>
      </c>
      <c r="D153" s="22" t="str">
        <f>"210282199109080629"</f>
        <v>210282199109080629</v>
      </c>
      <c r="E153" s="22">
        <v>2209110531</v>
      </c>
      <c r="F153" s="22" t="s">
        <v>24</v>
      </c>
      <c r="G153" s="22" t="s">
        <v>204</v>
      </c>
      <c r="H153" s="24" t="s">
        <v>15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workbookViewId="0">
      <selection activeCell="B3" sqref="B3"/>
    </sheetView>
  </sheetViews>
  <sheetFormatPr defaultColWidth="9" defaultRowHeight="13.5" outlineLevelCol="6"/>
  <cols>
    <col min="1" max="1" width="18" style="1" customWidth="1"/>
    <col min="2" max="2" width="8.25" style="1" customWidth="1"/>
    <col min="3" max="3" width="17.25" style="1" customWidth="1"/>
    <col min="4" max="4" width="9.625" style="1" customWidth="1"/>
    <col min="5" max="5" width="10" style="1" customWidth="1"/>
    <col min="6" max="6" width="13" style="2" customWidth="1"/>
    <col min="7" max="7" width="11.625" style="3" customWidth="1"/>
    <col min="8" max="16384" width="9" style="1"/>
  </cols>
  <sheetData>
    <row r="1" ht="51" customHeight="1" spans="1:7">
      <c r="A1" s="4" t="s">
        <v>205</v>
      </c>
      <c r="B1" s="5"/>
      <c r="C1" s="5"/>
      <c r="D1" s="5"/>
      <c r="E1" s="5"/>
      <c r="F1" s="6"/>
      <c r="G1" s="5"/>
    </row>
    <row r="2" ht="31" customHeight="1" spans="1:7">
      <c r="A2" s="7" t="s">
        <v>1</v>
      </c>
      <c r="B2" s="8" t="s">
        <v>3</v>
      </c>
      <c r="C2" s="7" t="s">
        <v>5</v>
      </c>
      <c r="D2" s="7" t="s">
        <v>6</v>
      </c>
      <c r="E2" s="7" t="s">
        <v>7</v>
      </c>
      <c r="F2" s="9" t="s">
        <v>8</v>
      </c>
      <c r="G2" s="10" t="s">
        <v>206</v>
      </c>
    </row>
    <row r="3" ht="22" customHeight="1" spans="1:7">
      <c r="A3" s="11" t="s">
        <v>9</v>
      </c>
      <c r="B3" s="12" t="s">
        <v>207</v>
      </c>
      <c r="C3" s="11" t="s">
        <v>139</v>
      </c>
      <c r="D3" s="11" t="s">
        <v>17</v>
      </c>
      <c r="E3" s="11" t="s">
        <v>24</v>
      </c>
      <c r="F3" s="13">
        <v>80.5</v>
      </c>
      <c r="G3" s="14"/>
    </row>
    <row r="4" ht="22" customHeight="1" spans="1:7">
      <c r="A4" s="15" t="s">
        <v>9</v>
      </c>
      <c r="B4" s="16" t="s">
        <v>208</v>
      </c>
      <c r="C4" s="15" t="s">
        <v>127</v>
      </c>
      <c r="D4" s="15" t="s">
        <v>14</v>
      </c>
      <c r="E4" s="15" t="s">
        <v>80</v>
      </c>
      <c r="F4" s="17">
        <v>75.5</v>
      </c>
      <c r="G4" s="14"/>
    </row>
    <row r="5" ht="22" customHeight="1" spans="1:7">
      <c r="A5" s="15" t="s">
        <v>9</v>
      </c>
      <c r="B5" s="16" t="s">
        <v>208</v>
      </c>
      <c r="C5" s="15" t="s">
        <v>184</v>
      </c>
      <c r="D5" s="15" t="s">
        <v>20</v>
      </c>
      <c r="E5" s="15" t="s">
        <v>50</v>
      </c>
      <c r="F5" s="17">
        <v>75.5</v>
      </c>
      <c r="G5" s="14"/>
    </row>
    <row r="6" ht="22" customHeight="1" spans="1:7">
      <c r="A6" s="15" t="s">
        <v>9</v>
      </c>
      <c r="B6" s="16" t="s">
        <v>208</v>
      </c>
      <c r="C6" s="15" t="s">
        <v>10</v>
      </c>
      <c r="D6" s="15" t="s">
        <v>11</v>
      </c>
      <c r="E6" s="15" t="s">
        <v>11</v>
      </c>
      <c r="F6" s="17">
        <v>74.5</v>
      </c>
      <c r="G6" s="14"/>
    </row>
    <row r="7" ht="22" customHeight="1" spans="1:7">
      <c r="A7" s="11" t="s">
        <v>9</v>
      </c>
      <c r="B7" s="12" t="s">
        <v>207</v>
      </c>
      <c r="C7" s="11" t="s">
        <v>89</v>
      </c>
      <c r="D7" s="11" t="s">
        <v>11</v>
      </c>
      <c r="E7" s="11" t="s">
        <v>90</v>
      </c>
      <c r="F7" s="13">
        <v>72.5</v>
      </c>
      <c r="G7" s="14"/>
    </row>
    <row r="8" ht="22" customHeight="1" spans="1:7">
      <c r="A8" s="15" t="s">
        <v>9</v>
      </c>
      <c r="B8" s="16" t="s">
        <v>208</v>
      </c>
      <c r="C8" s="15" t="s">
        <v>46</v>
      </c>
      <c r="D8" s="15" t="s">
        <v>11</v>
      </c>
      <c r="E8" s="15" t="s">
        <v>47</v>
      </c>
      <c r="F8" s="17">
        <v>72.5</v>
      </c>
      <c r="G8" s="14"/>
    </row>
    <row r="9" ht="22" customHeight="1" spans="1:7">
      <c r="A9" s="15" t="s">
        <v>9</v>
      </c>
      <c r="B9" s="16" t="s">
        <v>207</v>
      </c>
      <c r="C9" s="15" t="s">
        <v>79</v>
      </c>
      <c r="D9" s="15" t="s">
        <v>11</v>
      </c>
      <c r="E9" s="15" t="s">
        <v>80</v>
      </c>
      <c r="F9" s="17">
        <v>72</v>
      </c>
      <c r="G9" s="14"/>
    </row>
    <row r="10" ht="22" customHeight="1" spans="1:7">
      <c r="A10" s="15" t="s">
        <v>9</v>
      </c>
      <c r="B10" s="16" t="s">
        <v>207</v>
      </c>
      <c r="C10" s="15">
        <v>2209110514</v>
      </c>
      <c r="D10" s="15" t="s">
        <v>24</v>
      </c>
      <c r="E10" s="15" t="s">
        <v>50</v>
      </c>
      <c r="F10" s="17">
        <v>71.5</v>
      </c>
      <c r="G10" s="14"/>
    </row>
    <row r="11" ht="22" customHeight="1" spans="1:7">
      <c r="A11" s="15" t="s">
        <v>9</v>
      </c>
      <c r="B11" s="16" t="s">
        <v>208</v>
      </c>
      <c r="C11" s="15">
        <v>2209110511</v>
      </c>
      <c r="D11" s="15" t="s">
        <v>24</v>
      </c>
      <c r="E11" s="15" t="s">
        <v>41</v>
      </c>
      <c r="F11" s="17">
        <v>71</v>
      </c>
      <c r="G11" s="14"/>
    </row>
    <row r="12" ht="22" customHeight="1" spans="1:7">
      <c r="A12" s="15" t="s">
        <v>9</v>
      </c>
      <c r="B12" s="16" t="s">
        <v>208</v>
      </c>
      <c r="C12" s="15" t="s">
        <v>186</v>
      </c>
      <c r="D12" s="15" t="s">
        <v>20</v>
      </c>
      <c r="E12" s="15" t="s">
        <v>54</v>
      </c>
      <c r="F12" s="17">
        <v>69</v>
      </c>
      <c r="G12" s="14"/>
    </row>
    <row r="13" ht="22" customHeight="1" spans="1:7">
      <c r="A13" s="15" t="s">
        <v>9</v>
      </c>
      <c r="B13" s="16" t="s">
        <v>207</v>
      </c>
      <c r="C13" s="15" t="s">
        <v>51</v>
      </c>
      <c r="D13" s="15" t="s">
        <v>11</v>
      </c>
      <c r="E13" s="15" t="s">
        <v>52</v>
      </c>
      <c r="F13" s="17">
        <v>69</v>
      </c>
      <c r="G13" s="14"/>
    </row>
    <row r="14" ht="22" customHeight="1" spans="1:7">
      <c r="A14" s="15" t="s">
        <v>9</v>
      </c>
      <c r="B14" s="16" t="s">
        <v>208</v>
      </c>
      <c r="C14" s="15" t="s">
        <v>125</v>
      </c>
      <c r="D14" s="15" t="s">
        <v>14</v>
      </c>
      <c r="E14" s="15" t="s">
        <v>77</v>
      </c>
      <c r="F14" s="17">
        <v>68.5</v>
      </c>
      <c r="G14" s="14"/>
    </row>
    <row r="15" ht="22" customHeight="1" spans="1:7">
      <c r="A15" s="15" t="s">
        <v>9</v>
      </c>
      <c r="B15" s="16" t="s">
        <v>207</v>
      </c>
      <c r="C15" s="15" t="s">
        <v>201</v>
      </c>
      <c r="D15" s="15" t="s">
        <v>20</v>
      </c>
      <c r="E15" s="15" t="s">
        <v>90</v>
      </c>
      <c r="F15" s="17">
        <v>68.5</v>
      </c>
      <c r="G15" s="14"/>
    </row>
    <row r="16" ht="22" customHeight="1" spans="1:7">
      <c r="A16" s="15" t="s">
        <v>9</v>
      </c>
      <c r="B16" s="16" t="s">
        <v>208</v>
      </c>
      <c r="C16" s="15" t="s">
        <v>19</v>
      </c>
      <c r="D16" s="15" t="s">
        <v>11</v>
      </c>
      <c r="E16" s="15" t="s">
        <v>20</v>
      </c>
      <c r="F16" s="17">
        <v>68</v>
      </c>
      <c r="G16" s="14"/>
    </row>
    <row r="17" ht="22" customHeight="1" spans="1:7">
      <c r="A17" s="15" t="s">
        <v>9</v>
      </c>
      <c r="B17" s="16" t="s">
        <v>207</v>
      </c>
      <c r="C17" s="15" t="s">
        <v>129</v>
      </c>
      <c r="D17" s="15" t="s">
        <v>14</v>
      </c>
      <c r="E17" s="15" t="s">
        <v>86</v>
      </c>
      <c r="F17" s="17">
        <v>67.5</v>
      </c>
      <c r="G17" s="14"/>
    </row>
    <row r="18" ht="22" customHeight="1" spans="1:7">
      <c r="A18" s="15" t="s">
        <v>9</v>
      </c>
      <c r="B18" s="16" t="s">
        <v>207</v>
      </c>
      <c r="C18" s="15" t="s">
        <v>189</v>
      </c>
      <c r="D18" s="15" t="s">
        <v>20</v>
      </c>
      <c r="E18" s="15" t="s">
        <v>61</v>
      </c>
      <c r="F18" s="17">
        <v>66.5</v>
      </c>
      <c r="G18" s="14"/>
    </row>
    <row r="19" ht="22" customHeight="1" spans="1:7">
      <c r="A19" s="15" t="s">
        <v>9</v>
      </c>
      <c r="B19" s="16" t="s">
        <v>207</v>
      </c>
      <c r="C19" s="15">
        <v>2209110521</v>
      </c>
      <c r="D19" s="15" t="s">
        <v>24</v>
      </c>
      <c r="E19" s="15" t="s">
        <v>67</v>
      </c>
      <c r="F19" s="17">
        <v>64</v>
      </c>
      <c r="G19" s="14"/>
    </row>
    <row r="20" ht="22" customHeight="1" spans="1:7">
      <c r="A20" s="15" t="s">
        <v>9</v>
      </c>
      <c r="B20" s="16" t="s">
        <v>208</v>
      </c>
      <c r="C20" s="15" t="s">
        <v>16</v>
      </c>
      <c r="D20" s="15" t="s">
        <v>11</v>
      </c>
      <c r="E20" s="15" t="s">
        <v>17</v>
      </c>
      <c r="F20" s="17">
        <v>64</v>
      </c>
      <c r="G20" s="14"/>
    </row>
    <row r="21" ht="22" customHeight="1" spans="1:7">
      <c r="A21" s="15" t="s">
        <v>9</v>
      </c>
      <c r="B21" s="16" t="s">
        <v>207</v>
      </c>
      <c r="C21" s="15" t="s">
        <v>176</v>
      </c>
      <c r="D21" s="15" t="s">
        <v>20</v>
      </c>
      <c r="E21" s="15" t="s">
        <v>31</v>
      </c>
      <c r="F21" s="17">
        <v>63</v>
      </c>
      <c r="G21" s="14"/>
    </row>
    <row r="22" ht="22" customHeight="1" spans="1:7">
      <c r="A22" s="15" t="s">
        <v>9</v>
      </c>
      <c r="B22" s="16" t="s">
        <v>208</v>
      </c>
      <c r="C22" s="15" t="s">
        <v>119</v>
      </c>
      <c r="D22" s="15" t="s">
        <v>14</v>
      </c>
      <c r="E22" s="15" t="s">
        <v>67</v>
      </c>
      <c r="F22" s="17">
        <v>62.5</v>
      </c>
      <c r="G22" s="14"/>
    </row>
    <row r="23" ht="22" customHeight="1" spans="1:7">
      <c r="A23" s="15" t="s">
        <v>9</v>
      </c>
      <c r="B23" s="16" t="s">
        <v>208</v>
      </c>
      <c r="C23" s="15" t="s">
        <v>73</v>
      </c>
      <c r="D23" s="15" t="s">
        <v>11</v>
      </c>
      <c r="E23" s="15" t="s">
        <v>74</v>
      </c>
      <c r="F23" s="17">
        <v>62</v>
      </c>
      <c r="G23" s="14"/>
    </row>
    <row r="24" ht="22" customHeight="1" spans="1:7">
      <c r="A24" s="15" t="s">
        <v>9</v>
      </c>
      <c r="B24" s="16" t="s">
        <v>207</v>
      </c>
      <c r="C24" s="15" t="s">
        <v>105</v>
      </c>
      <c r="D24" s="15" t="s">
        <v>14</v>
      </c>
      <c r="E24" s="15" t="s">
        <v>39</v>
      </c>
      <c r="F24" s="17">
        <v>62</v>
      </c>
      <c r="G24" s="14"/>
    </row>
    <row r="25" ht="22" customHeight="1" spans="1:7">
      <c r="A25" s="15" t="s">
        <v>9</v>
      </c>
      <c r="B25" s="16" t="s">
        <v>208</v>
      </c>
      <c r="C25" s="15" t="s">
        <v>155</v>
      </c>
      <c r="D25" s="15" t="s">
        <v>17</v>
      </c>
      <c r="E25" s="15" t="s">
        <v>56</v>
      </c>
      <c r="F25" s="17">
        <v>62</v>
      </c>
      <c r="G25" s="14"/>
    </row>
    <row r="26" ht="22" customHeight="1" spans="1:7">
      <c r="A26" s="15" t="s">
        <v>9</v>
      </c>
      <c r="B26" s="16" t="s">
        <v>208</v>
      </c>
      <c r="C26" s="15" t="s">
        <v>188</v>
      </c>
      <c r="D26" s="15" t="s">
        <v>20</v>
      </c>
      <c r="E26" s="15" t="s">
        <v>58</v>
      </c>
      <c r="F26" s="17">
        <v>62</v>
      </c>
      <c r="G26" s="14"/>
    </row>
    <row r="27" ht="22" customHeight="1" spans="1:7">
      <c r="A27" s="15" t="s">
        <v>9</v>
      </c>
      <c r="B27" s="16" t="s">
        <v>208</v>
      </c>
      <c r="C27" s="15" t="s">
        <v>95</v>
      </c>
      <c r="D27" s="15" t="s">
        <v>14</v>
      </c>
      <c r="E27" s="15" t="s">
        <v>17</v>
      </c>
      <c r="F27" s="17">
        <v>61.5</v>
      </c>
      <c r="G27" s="14"/>
    </row>
    <row r="28" ht="22" customHeight="1" spans="1:7">
      <c r="A28" s="15" t="s">
        <v>9</v>
      </c>
      <c r="B28" s="16" t="s">
        <v>208</v>
      </c>
      <c r="C28" s="15">
        <v>2209110509</v>
      </c>
      <c r="D28" s="15" t="s">
        <v>24</v>
      </c>
      <c r="E28" s="15" t="s">
        <v>36</v>
      </c>
      <c r="F28" s="17">
        <v>61.5</v>
      </c>
      <c r="G28" s="14"/>
    </row>
    <row r="29" ht="22" customHeight="1" spans="1:7">
      <c r="A29" s="15" t="s">
        <v>9</v>
      </c>
      <c r="B29" s="16" t="s">
        <v>208</v>
      </c>
      <c r="C29" s="15" t="s">
        <v>57</v>
      </c>
      <c r="D29" s="15" t="s">
        <v>11</v>
      </c>
      <c r="E29" s="15" t="s">
        <v>58</v>
      </c>
      <c r="F29" s="17">
        <v>60.5</v>
      </c>
      <c r="G29" s="14"/>
    </row>
    <row r="30" ht="22" customHeight="1" spans="1:7">
      <c r="A30" s="15" t="s">
        <v>9</v>
      </c>
      <c r="B30" s="16" t="s">
        <v>208</v>
      </c>
      <c r="C30" s="15" t="s">
        <v>199</v>
      </c>
      <c r="D30" s="15" t="s">
        <v>20</v>
      </c>
      <c r="E30" s="15" t="s">
        <v>86</v>
      </c>
      <c r="F30" s="17">
        <v>60.5</v>
      </c>
      <c r="G30" s="14"/>
    </row>
    <row r="31" ht="22" customHeight="1" spans="1:7">
      <c r="A31" s="15" t="s">
        <v>9</v>
      </c>
      <c r="B31" s="16" t="s">
        <v>208</v>
      </c>
      <c r="C31" s="15" t="s">
        <v>142</v>
      </c>
      <c r="D31" s="15" t="s">
        <v>17</v>
      </c>
      <c r="E31" s="15" t="s">
        <v>31</v>
      </c>
      <c r="F31" s="17">
        <v>58</v>
      </c>
      <c r="G31" s="14"/>
    </row>
    <row r="32" ht="22" customHeight="1" spans="1:7">
      <c r="A32" s="15" t="s">
        <v>9</v>
      </c>
      <c r="B32" s="16" t="s">
        <v>208</v>
      </c>
      <c r="C32" s="15" t="s">
        <v>82</v>
      </c>
      <c r="D32" s="15" t="s">
        <v>11</v>
      </c>
      <c r="E32" s="15" t="s">
        <v>83</v>
      </c>
      <c r="F32" s="17">
        <v>57.5</v>
      </c>
      <c r="G32" s="14"/>
    </row>
    <row r="33" ht="22" customHeight="1" spans="1:7">
      <c r="A33" s="15" t="s">
        <v>9</v>
      </c>
      <c r="B33" s="16" t="s">
        <v>208</v>
      </c>
      <c r="C33" s="15">
        <v>2209110526</v>
      </c>
      <c r="D33" s="15" t="s">
        <v>24</v>
      </c>
      <c r="E33" s="15" t="s">
        <v>80</v>
      </c>
      <c r="F33" s="17">
        <v>52.5</v>
      </c>
      <c r="G33" s="14"/>
    </row>
    <row r="34" ht="22" customHeight="1" spans="1:7">
      <c r="A34" s="15" t="s">
        <v>9</v>
      </c>
      <c r="B34" s="16" t="s">
        <v>207</v>
      </c>
      <c r="C34" s="15" t="s">
        <v>13</v>
      </c>
      <c r="D34" s="15" t="s">
        <v>11</v>
      </c>
      <c r="E34" s="15" t="s">
        <v>14</v>
      </c>
      <c r="F34" s="17" t="s">
        <v>15</v>
      </c>
      <c r="G34" s="14"/>
    </row>
    <row r="35" ht="22" customHeight="1" spans="1:7">
      <c r="A35" s="15" t="s">
        <v>9</v>
      </c>
      <c r="B35" s="16" t="s">
        <v>208</v>
      </c>
      <c r="C35" s="15" t="s">
        <v>38</v>
      </c>
      <c r="D35" s="15" t="s">
        <v>11</v>
      </c>
      <c r="E35" s="15" t="s">
        <v>39</v>
      </c>
      <c r="F35" s="17" t="s">
        <v>15</v>
      </c>
      <c r="G35" s="14"/>
    </row>
    <row r="36" ht="22" customHeight="1" spans="1:7">
      <c r="A36" s="15" t="s">
        <v>9</v>
      </c>
      <c r="B36" s="16" t="s">
        <v>208</v>
      </c>
      <c r="C36" s="15" t="s">
        <v>55</v>
      </c>
      <c r="D36" s="15" t="s">
        <v>11</v>
      </c>
      <c r="E36" s="15" t="s">
        <v>56</v>
      </c>
      <c r="F36" s="17" t="s">
        <v>15</v>
      </c>
      <c r="G36" s="14"/>
    </row>
    <row r="37" ht="22" customHeight="1" spans="1:7">
      <c r="A37" s="15" t="s">
        <v>9</v>
      </c>
      <c r="B37" s="16" t="s">
        <v>207</v>
      </c>
      <c r="C37" s="15" t="s">
        <v>118</v>
      </c>
      <c r="D37" s="15" t="s">
        <v>14</v>
      </c>
      <c r="E37" s="15" t="s">
        <v>64</v>
      </c>
      <c r="F37" s="17" t="s">
        <v>15</v>
      </c>
      <c r="G37" s="14"/>
    </row>
    <row r="38" ht="22" customHeight="1" spans="1:7">
      <c r="A38" s="15" t="s">
        <v>9</v>
      </c>
      <c r="B38" s="16" t="s">
        <v>208</v>
      </c>
      <c r="C38" s="15" t="s">
        <v>167</v>
      </c>
      <c r="D38" s="15" t="s">
        <v>17</v>
      </c>
      <c r="E38" s="15" t="s">
        <v>86</v>
      </c>
      <c r="F38" s="17" t="s">
        <v>15</v>
      </c>
      <c r="G38" s="14"/>
    </row>
    <row r="39" ht="22" customHeight="1" spans="1:7">
      <c r="A39" s="15" t="s">
        <v>9</v>
      </c>
      <c r="B39" s="16" t="s">
        <v>208</v>
      </c>
      <c r="C39" s="15" t="s">
        <v>180</v>
      </c>
      <c r="D39" s="15" t="s">
        <v>20</v>
      </c>
      <c r="E39" s="15" t="s">
        <v>41</v>
      </c>
      <c r="F39" s="17" t="s">
        <v>15</v>
      </c>
      <c r="G39" s="14"/>
    </row>
    <row r="40" ht="22" customHeight="1" spans="1:7">
      <c r="A40" s="15" t="s">
        <v>9</v>
      </c>
      <c r="B40" s="16" t="s">
        <v>207</v>
      </c>
      <c r="C40" s="15" t="s">
        <v>187</v>
      </c>
      <c r="D40" s="15" t="s">
        <v>20</v>
      </c>
      <c r="E40" s="15" t="s">
        <v>56</v>
      </c>
      <c r="F40" s="17" t="s">
        <v>15</v>
      </c>
      <c r="G40" s="14"/>
    </row>
    <row r="41" ht="22" customHeight="1" spans="1:7">
      <c r="A41" s="15" t="s">
        <v>9</v>
      </c>
      <c r="B41" s="16" t="s">
        <v>208</v>
      </c>
      <c r="C41" s="15" t="s">
        <v>200</v>
      </c>
      <c r="D41" s="15" t="s">
        <v>20</v>
      </c>
      <c r="E41" s="15" t="s">
        <v>88</v>
      </c>
      <c r="F41" s="17" t="s">
        <v>15</v>
      </c>
      <c r="G41" s="14"/>
    </row>
    <row r="42" ht="22" customHeight="1" spans="1:7">
      <c r="A42" s="15" t="s">
        <v>9</v>
      </c>
      <c r="B42" s="16" t="s">
        <v>208</v>
      </c>
      <c r="C42" s="15">
        <v>2209110502</v>
      </c>
      <c r="D42" s="15" t="s">
        <v>24</v>
      </c>
      <c r="E42" s="15" t="s">
        <v>14</v>
      </c>
      <c r="F42" s="17" t="s">
        <v>15</v>
      </c>
      <c r="G42" s="14"/>
    </row>
    <row r="43" ht="22" customHeight="1" spans="1:7">
      <c r="A43" s="15" t="s">
        <v>9</v>
      </c>
      <c r="B43" s="16" t="s">
        <v>208</v>
      </c>
      <c r="C43" s="15">
        <v>2209110520</v>
      </c>
      <c r="D43" s="15" t="s">
        <v>24</v>
      </c>
      <c r="E43" s="15" t="s">
        <v>64</v>
      </c>
      <c r="F43" s="17" t="s">
        <v>15</v>
      </c>
      <c r="G43" s="14"/>
    </row>
    <row r="44" ht="22" customHeight="1" spans="1:7">
      <c r="A44" s="15" t="s">
        <v>9</v>
      </c>
      <c r="B44" s="16" t="s">
        <v>207</v>
      </c>
      <c r="C44" s="15">
        <v>2209110531</v>
      </c>
      <c r="D44" s="15" t="s">
        <v>24</v>
      </c>
      <c r="E44" s="15" t="s">
        <v>204</v>
      </c>
      <c r="F44" s="17" t="s">
        <v>15</v>
      </c>
      <c r="G44" s="14"/>
    </row>
    <row r="45" ht="22" customHeight="1" spans="7:7">
      <c r="G45" s="14"/>
    </row>
    <row r="46" ht="22" customHeight="1" spans="1:7">
      <c r="A46" s="7" t="s">
        <v>1</v>
      </c>
      <c r="B46" s="8" t="s">
        <v>3</v>
      </c>
      <c r="C46" s="7" t="s">
        <v>5</v>
      </c>
      <c r="D46" s="7" t="s">
        <v>6</v>
      </c>
      <c r="E46" s="7" t="s">
        <v>7</v>
      </c>
      <c r="F46" s="9" t="s">
        <v>8</v>
      </c>
      <c r="G46" s="10" t="s">
        <v>206</v>
      </c>
    </row>
    <row r="47" ht="22" customHeight="1" spans="1:7">
      <c r="A47" s="15" t="s">
        <v>26</v>
      </c>
      <c r="B47" s="16" t="s">
        <v>208</v>
      </c>
      <c r="C47" s="15" t="s">
        <v>106</v>
      </c>
      <c r="D47" s="15" t="s">
        <v>14</v>
      </c>
      <c r="E47" s="15" t="s">
        <v>41</v>
      </c>
      <c r="F47" s="17">
        <v>75.5</v>
      </c>
      <c r="G47" s="14"/>
    </row>
    <row r="48" ht="22" customHeight="1" spans="1:7">
      <c r="A48" s="15" t="s">
        <v>26</v>
      </c>
      <c r="B48" s="16" t="s">
        <v>208</v>
      </c>
      <c r="C48" s="15" t="s">
        <v>63</v>
      </c>
      <c r="D48" s="15" t="s">
        <v>11</v>
      </c>
      <c r="E48" s="15" t="s">
        <v>64</v>
      </c>
      <c r="F48" s="17">
        <v>73</v>
      </c>
      <c r="G48" s="14"/>
    </row>
    <row r="49" ht="22" customHeight="1" spans="1:7">
      <c r="A49" s="15" t="s">
        <v>26</v>
      </c>
      <c r="B49" s="16" t="s">
        <v>208</v>
      </c>
      <c r="C49" s="15" t="s">
        <v>128</v>
      </c>
      <c r="D49" s="15" t="s">
        <v>14</v>
      </c>
      <c r="E49" s="15" t="s">
        <v>83</v>
      </c>
      <c r="F49" s="17">
        <v>73</v>
      </c>
      <c r="G49" s="14"/>
    </row>
    <row r="50" ht="22" customHeight="1" spans="1:7">
      <c r="A50" s="15" t="s">
        <v>26</v>
      </c>
      <c r="B50" s="16" t="s">
        <v>207</v>
      </c>
      <c r="C50" s="15" t="s">
        <v>198</v>
      </c>
      <c r="D50" s="15" t="s">
        <v>20</v>
      </c>
      <c r="E50" s="15" t="s">
        <v>83</v>
      </c>
      <c r="F50" s="17">
        <v>72.5</v>
      </c>
      <c r="G50" s="14"/>
    </row>
    <row r="51" ht="22" customHeight="1" spans="1:7">
      <c r="A51" s="15" t="s">
        <v>26</v>
      </c>
      <c r="B51" s="16" t="s">
        <v>207</v>
      </c>
      <c r="C51" s="15" t="s">
        <v>157</v>
      </c>
      <c r="D51" s="15" t="s">
        <v>17</v>
      </c>
      <c r="E51" s="15" t="s">
        <v>61</v>
      </c>
      <c r="F51" s="17">
        <v>72</v>
      </c>
      <c r="G51" s="14"/>
    </row>
    <row r="52" ht="22" customHeight="1" spans="1:7">
      <c r="A52" s="15" t="s">
        <v>26</v>
      </c>
      <c r="B52" s="16" t="s">
        <v>208</v>
      </c>
      <c r="C52" s="15" t="s">
        <v>162</v>
      </c>
      <c r="D52" s="15" t="s">
        <v>17</v>
      </c>
      <c r="E52" s="15" t="s">
        <v>74</v>
      </c>
      <c r="F52" s="17">
        <v>71.5</v>
      </c>
      <c r="G52" s="14"/>
    </row>
    <row r="53" ht="22" customHeight="1" spans="1:7">
      <c r="A53" s="15" t="s">
        <v>26</v>
      </c>
      <c r="B53" s="16" t="s">
        <v>207</v>
      </c>
      <c r="C53" s="15" t="s">
        <v>192</v>
      </c>
      <c r="D53" s="15" t="s">
        <v>20</v>
      </c>
      <c r="E53" s="15" t="s">
        <v>67</v>
      </c>
      <c r="F53" s="17">
        <v>71</v>
      </c>
      <c r="G53" s="14"/>
    </row>
    <row r="54" ht="22" customHeight="1" spans="1:7">
      <c r="A54" s="15" t="s">
        <v>26</v>
      </c>
      <c r="B54" s="16" t="s">
        <v>207</v>
      </c>
      <c r="C54" s="15">
        <v>2209110519</v>
      </c>
      <c r="D54" s="15" t="s">
        <v>24</v>
      </c>
      <c r="E54" s="15" t="s">
        <v>61</v>
      </c>
      <c r="F54" s="17">
        <v>71</v>
      </c>
      <c r="G54" s="14"/>
    </row>
    <row r="55" ht="22" customHeight="1" spans="1:7">
      <c r="A55" s="15" t="s">
        <v>26</v>
      </c>
      <c r="B55" s="16" t="s">
        <v>208</v>
      </c>
      <c r="C55" s="15">
        <v>2209110510</v>
      </c>
      <c r="D55" s="15" t="s">
        <v>24</v>
      </c>
      <c r="E55" s="15" t="s">
        <v>39</v>
      </c>
      <c r="F55" s="17">
        <v>70.5</v>
      </c>
      <c r="G55" s="14"/>
    </row>
    <row r="56" ht="22" customHeight="1" spans="1:7">
      <c r="A56" s="15" t="s">
        <v>26</v>
      </c>
      <c r="B56" s="16" t="s">
        <v>207</v>
      </c>
      <c r="C56" s="15" t="s">
        <v>160</v>
      </c>
      <c r="D56" s="15" t="s">
        <v>17</v>
      </c>
      <c r="E56" s="15" t="s">
        <v>69</v>
      </c>
      <c r="F56" s="17">
        <v>70</v>
      </c>
      <c r="G56" s="14"/>
    </row>
    <row r="57" ht="22" customHeight="1" spans="1:7">
      <c r="A57" s="15" t="s">
        <v>26</v>
      </c>
      <c r="B57" s="16" t="s">
        <v>207</v>
      </c>
      <c r="C57" s="15" t="s">
        <v>179</v>
      </c>
      <c r="D57" s="15" t="s">
        <v>20</v>
      </c>
      <c r="E57" s="15" t="s">
        <v>39</v>
      </c>
      <c r="F57" s="17">
        <v>70</v>
      </c>
      <c r="G57" s="14"/>
    </row>
    <row r="58" ht="22" customHeight="1" spans="1:7">
      <c r="A58" s="15" t="s">
        <v>26</v>
      </c>
      <c r="B58" s="16" t="s">
        <v>208</v>
      </c>
      <c r="C58" s="15" t="s">
        <v>35</v>
      </c>
      <c r="D58" s="15" t="s">
        <v>11</v>
      </c>
      <c r="E58" s="15" t="s">
        <v>36</v>
      </c>
      <c r="F58" s="17">
        <v>69.5</v>
      </c>
      <c r="G58" s="14"/>
    </row>
    <row r="59" ht="22" customHeight="1" spans="1:7">
      <c r="A59" s="15" t="s">
        <v>26</v>
      </c>
      <c r="B59" s="16" t="s">
        <v>207</v>
      </c>
      <c r="C59" s="15" t="s">
        <v>87</v>
      </c>
      <c r="D59" s="15" t="s">
        <v>11</v>
      </c>
      <c r="E59" s="15" t="s">
        <v>88</v>
      </c>
      <c r="F59" s="17">
        <v>69.5</v>
      </c>
      <c r="G59" s="14"/>
    </row>
    <row r="60" ht="22" customHeight="1" spans="1:7">
      <c r="A60" s="15" t="s">
        <v>26</v>
      </c>
      <c r="B60" s="16" t="s">
        <v>208</v>
      </c>
      <c r="C60" s="15" t="s">
        <v>153</v>
      </c>
      <c r="D60" s="15" t="s">
        <v>17</v>
      </c>
      <c r="E60" s="15" t="s">
        <v>54</v>
      </c>
      <c r="F60" s="17">
        <v>69</v>
      </c>
      <c r="G60" s="14"/>
    </row>
    <row r="61" ht="22" customHeight="1" spans="1:7">
      <c r="A61" s="15" t="s">
        <v>26</v>
      </c>
      <c r="B61" s="16" t="s">
        <v>208</v>
      </c>
      <c r="C61" s="15" t="s">
        <v>181</v>
      </c>
      <c r="D61" s="15" t="s">
        <v>20</v>
      </c>
      <c r="E61" s="15" t="s">
        <v>44</v>
      </c>
      <c r="F61" s="17">
        <v>68.5</v>
      </c>
      <c r="G61" s="14"/>
    </row>
    <row r="62" ht="22" customHeight="1" spans="1:7">
      <c r="A62" s="15" t="s">
        <v>26</v>
      </c>
      <c r="B62" s="16" t="s">
        <v>207</v>
      </c>
      <c r="C62" s="15" t="s">
        <v>66</v>
      </c>
      <c r="D62" s="15" t="s">
        <v>11</v>
      </c>
      <c r="E62" s="15" t="s">
        <v>67</v>
      </c>
      <c r="F62" s="17">
        <v>68</v>
      </c>
      <c r="G62" s="14"/>
    </row>
    <row r="63" ht="22" customHeight="1" spans="1:7">
      <c r="A63" s="15" t="s">
        <v>26</v>
      </c>
      <c r="B63" s="16" t="s">
        <v>208</v>
      </c>
      <c r="C63" s="15" t="s">
        <v>76</v>
      </c>
      <c r="D63" s="15" t="s">
        <v>11</v>
      </c>
      <c r="E63" s="15" t="s">
        <v>77</v>
      </c>
      <c r="F63" s="17">
        <v>67.5</v>
      </c>
      <c r="G63" s="14"/>
    </row>
    <row r="64" ht="22" customHeight="1" spans="1:7">
      <c r="A64" s="15" t="s">
        <v>26</v>
      </c>
      <c r="B64" s="16" t="s">
        <v>208</v>
      </c>
      <c r="C64" s="15">
        <v>2209110505</v>
      </c>
      <c r="D64" s="15" t="s">
        <v>24</v>
      </c>
      <c r="E64" s="15" t="s">
        <v>24</v>
      </c>
      <c r="F64" s="17">
        <v>67</v>
      </c>
      <c r="G64" s="14"/>
    </row>
    <row r="65" ht="22" customHeight="1" spans="1:7">
      <c r="A65" s="15" t="s">
        <v>26</v>
      </c>
      <c r="B65" s="16" t="s">
        <v>207</v>
      </c>
      <c r="C65" s="15">
        <v>2209110507</v>
      </c>
      <c r="D65" s="15" t="s">
        <v>24</v>
      </c>
      <c r="E65" s="15" t="s">
        <v>31</v>
      </c>
      <c r="F65" s="17">
        <v>67</v>
      </c>
      <c r="G65" s="14"/>
    </row>
    <row r="66" ht="22" customHeight="1" spans="1:7">
      <c r="A66" s="15" t="s">
        <v>26</v>
      </c>
      <c r="B66" s="16" t="s">
        <v>207</v>
      </c>
      <c r="C66" s="15">
        <v>2209110515</v>
      </c>
      <c r="D66" s="15" t="s">
        <v>24</v>
      </c>
      <c r="E66" s="15" t="s">
        <v>52</v>
      </c>
      <c r="F66" s="17">
        <v>67</v>
      </c>
      <c r="G66" s="14"/>
    </row>
    <row r="67" ht="22" customHeight="1" spans="1:7">
      <c r="A67" s="15" t="s">
        <v>26</v>
      </c>
      <c r="B67" s="16" t="s">
        <v>207</v>
      </c>
      <c r="C67" s="15">
        <v>2209110516</v>
      </c>
      <c r="D67" s="15" t="s">
        <v>24</v>
      </c>
      <c r="E67" s="15" t="s">
        <v>54</v>
      </c>
      <c r="F67" s="17">
        <v>67</v>
      </c>
      <c r="G67" s="14"/>
    </row>
    <row r="68" ht="22" customHeight="1" spans="1:7">
      <c r="A68" s="15" t="s">
        <v>26</v>
      </c>
      <c r="B68" s="16" t="s">
        <v>208</v>
      </c>
      <c r="C68" s="15" t="s">
        <v>49</v>
      </c>
      <c r="D68" s="15" t="s">
        <v>11</v>
      </c>
      <c r="E68" s="15" t="s">
        <v>50</v>
      </c>
      <c r="F68" s="17">
        <v>66.5</v>
      </c>
      <c r="G68" s="14"/>
    </row>
    <row r="69" ht="22" customHeight="1" spans="1:7">
      <c r="A69" s="15" t="s">
        <v>26</v>
      </c>
      <c r="B69" s="16" t="s">
        <v>207</v>
      </c>
      <c r="C69" s="15">
        <v>2209110518</v>
      </c>
      <c r="D69" s="15" t="s">
        <v>24</v>
      </c>
      <c r="E69" s="15" t="s">
        <v>58</v>
      </c>
      <c r="F69" s="17">
        <v>66.5</v>
      </c>
      <c r="G69" s="14"/>
    </row>
    <row r="70" ht="22" customHeight="1" spans="1:7">
      <c r="A70" s="15" t="s">
        <v>26</v>
      </c>
      <c r="B70" s="16" t="s">
        <v>207</v>
      </c>
      <c r="C70" s="15" t="s">
        <v>117</v>
      </c>
      <c r="D70" s="15" t="s">
        <v>14</v>
      </c>
      <c r="E70" s="15" t="s">
        <v>61</v>
      </c>
      <c r="F70" s="17">
        <v>66</v>
      </c>
      <c r="G70" s="14"/>
    </row>
    <row r="71" ht="22" customHeight="1" spans="1:7">
      <c r="A71" s="15" t="s">
        <v>26</v>
      </c>
      <c r="B71" s="16" t="s">
        <v>208</v>
      </c>
      <c r="C71" s="15" t="s">
        <v>144</v>
      </c>
      <c r="D71" s="15" t="s">
        <v>17</v>
      </c>
      <c r="E71" s="15" t="s">
        <v>36</v>
      </c>
      <c r="F71" s="17">
        <v>66</v>
      </c>
      <c r="G71" s="14"/>
    </row>
    <row r="72" ht="22" customHeight="1" spans="1:7">
      <c r="A72" s="15" t="s">
        <v>26</v>
      </c>
      <c r="B72" s="16" t="s">
        <v>207</v>
      </c>
      <c r="C72" s="15" t="s">
        <v>161</v>
      </c>
      <c r="D72" s="15" t="s">
        <v>17</v>
      </c>
      <c r="E72" s="15" t="s">
        <v>72</v>
      </c>
      <c r="F72" s="17">
        <v>66</v>
      </c>
      <c r="G72" s="14"/>
    </row>
    <row r="73" ht="22" customHeight="1" spans="1:7">
      <c r="A73" s="15" t="s">
        <v>26</v>
      </c>
      <c r="B73" s="16" t="s">
        <v>207</v>
      </c>
      <c r="C73" s="15" t="s">
        <v>112</v>
      </c>
      <c r="D73" s="15" t="s">
        <v>14</v>
      </c>
      <c r="E73" s="15" t="s">
        <v>52</v>
      </c>
      <c r="F73" s="17">
        <v>65.5</v>
      </c>
      <c r="G73" s="14"/>
    </row>
    <row r="74" ht="22" customHeight="1" spans="1:7">
      <c r="A74" s="15" t="s">
        <v>26</v>
      </c>
      <c r="B74" s="16" t="s">
        <v>208</v>
      </c>
      <c r="C74" s="15" t="s">
        <v>170</v>
      </c>
      <c r="D74" s="15" t="s">
        <v>20</v>
      </c>
      <c r="E74" s="15" t="s">
        <v>11</v>
      </c>
      <c r="F74" s="17">
        <v>65.5</v>
      </c>
      <c r="G74" s="14"/>
    </row>
    <row r="75" ht="22" customHeight="1" spans="1:7">
      <c r="A75" s="15" t="s">
        <v>26</v>
      </c>
      <c r="B75" s="16" t="s">
        <v>207</v>
      </c>
      <c r="C75" s="15" t="s">
        <v>27</v>
      </c>
      <c r="D75" s="15" t="s">
        <v>11</v>
      </c>
      <c r="E75" s="15" t="s">
        <v>28</v>
      </c>
      <c r="F75" s="17">
        <v>65</v>
      </c>
      <c r="G75" s="14"/>
    </row>
    <row r="76" ht="22" customHeight="1" spans="1:7">
      <c r="A76" s="15" t="s">
        <v>26</v>
      </c>
      <c r="B76" s="16" t="s">
        <v>207</v>
      </c>
      <c r="C76" s="15" t="s">
        <v>146</v>
      </c>
      <c r="D76" s="15" t="s">
        <v>17</v>
      </c>
      <c r="E76" s="15" t="s">
        <v>41</v>
      </c>
      <c r="F76" s="17">
        <v>64.5</v>
      </c>
      <c r="G76" s="14"/>
    </row>
    <row r="77" ht="22" customHeight="1" spans="1:7">
      <c r="A77" s="15" t="s">
        <v>26</v>
      </c>
      <c r="B77" s="16" t="s">
        <v>207</v>
      </c>
      <c r="C77" s="15" t="s">
        <v>85</v>
      </c>
      <c r="D77" s="15" t="s">
        <v>11</v>
      </c>
      <c r="E77" s="15" t="s">
        <v>86</v>
      </c>
      <c r="F77" s="17">
        <v>64</v>
      </c>
      <c r="G77" s="14"/>
    </row>
    <row r="78" ht="22" customHeight="1" spans="1:7">
      <c r="A78" s="15" t="s">
        <v>26</v>
      </c>
      <c r="B78" s="16" t="s">
        <v>207</v>
      </c>
      <c r="C78" s="15" t="s">
        <v>150</v>
      </c>
      <c r="D78" s="15" t="s">
        <v>17</v>
      </c>
      <c r="E78" s="15" t="s">
        <v>50</v>
      </c>
      <c r="F78" s="17">
        <v>64</v>
      </c>
      <c r="G78" s="14"/>
    </row>
    <row r="79" ht="22" customHeight="1" spans="1:7">
      <c r="A79" s="15" t="s">
        <v>26</v>
      </c>
      <c r="B79" s="16" t="s">
        <v>207</v>
      </c>
      <c r="C79" s="15" t="s">
        <v>164</v>
      </c>
      <c r="D79" s="15" t="s">
        <v>17</v>
      </c>
      <c r="E79" s="15" t="s">
        <v>77</v>
      </c>
      <c r="F79" s="17">
        <v>64</v>
      </c>
      <c r="G79" s="14"/>
    </row>
    <row r="80" ht="22" customHeight="1" spans="1:7">
      <c r="A80" s="15" t="s">
        <v>26</v>
      </c>
      <c r="B80" s="16" t="s">
        <v>207</v>
      </c>
      <c r="C80" s="15" t="s">
        <v>171</v>
      </c>
      <c r="D80" s="15" t="s">
        <v>20</v>
      </c>
      <c r="E80" s="15" t="s">
        <v>14</v>
      </c>
      <c r="F80" s="17">
        <v>63.5</v>
      </c>
      <c r="G80" s="14"/>
    </row>
    <row r="81" ht="22" customHeight="1" spans="1:7">
      <c r="A81" s="15" t="s">
        <v>26</v>
      </c>
      <c r="B81" s="16" t="s">
        <v>207</v>
      </c>
      <c r="C81" s="15" t="s">
        <v>193</v>
      </c>
      <c r="D81" s="15" t="s">
        <v>20</v>
      </c>
      <c r="E81" s="15" t="s">
        <v>69</v>
      </c>
      <c r="F81" s="17">
        <v>63.5</v>
      </c>
      <c r="G81" s="14"/>
    </row>
    <row r="82" ht="22" customHeight="1" spans="1:7">
      <c r="A82" s="15" t="s">
        <v>26</v>
      </c>
      <c r="B82" s="16" t="s">
        <v>208</v>
      </c>
      <c r="C82" s="15">
        <v>2209110525</v>
      </c>
      <c r="D82" s="15" t="s">
        <v>24</v>
      </c>
      <c r="E82" s="15" t="s">
        <v>77</v>
      </c>
      <c r="F82" s="17">
        <v>63.5</v>
      </c>
      <c r="G82" s="14"/>
    </row>
    <row r="83" ht="22" customHeight="1" spans="1:7">
      <c r="A83" s="15" t="s">
        <v>26</v>
      </c>
      <c r="B83" s="16" t="s">
        <v>208</v>
      </c>
      <c r="C83" s="15" t="s">
        <v>156</v>
      </c>
      <c r="D83" s="15" t="s">
        <v>17</v>
      </c>
      <c r="E83" s="15" t="s">
        <v>58</v>
      </c>
      <c r="F83" s="17">
        <v>63</v>
      </c>
      <c r="G83" s="14"/>
    </row>
    <row r="84" ht="22" customHeight="1" spans="1:7">
      <c r="A84" s="15" t="s">
        <v>26</v>
      </c>
      <c r="B84" s="16" t="s">
        <v>207</v>
      </c>
      <c r="C84" s="15" t="s">
        <v>97</v>
      </c>
      <c r="D84" s="15" t="s">
        <v>14</v>
      </c>
      <c r="E84" s="15" t="s">
        <v>20</v>
      </c>
      <c r="F84" s="17">
        <v>62.5</v>
      </c>
      <c r="G84" s="14"/>
    </row>
    <row r="85" ht="22" customHeight="1" spans="1:7">
      <c r="A85" s="15" t="s">
        <v>26</v>
      </c>
      <c r="B85" s="16" t="s">
        <v>208</v>
      </c>
      <c r="C85" s="15">
        <v>2209110527</v>
      </c>
      <c r="D85" s="15" t="s">
        <v>24</v>
      </c>
      <c r="E85" s="15" t="s">
        <v>83</v>
      </c>
      <c r="F85" s="17">
        <v>62.5</v>
      </c>
      <c r="G85" s="14"/>
    </row>
    <row r="86" ht="22" customHeight="1" spans="1:7">
      <c r="A86" s="15" t="s">
        <v>26</v>
      </c>
      <c r="B86" s="16" t="s">
        <v>208</v>
      </c>
      <c r="C86" s="15" t="s">
        <v>165</v>
      </c>
      <c r="D86" s="15" t="s">
        <v>17</v>
      </c>
      <c r="E86" s="15" t="s">
        <v>80</v>
      </c>
      <c r="F86" s="17">
        <v>61.5</v>
      </c>
      <c r="G86" s="14"/>
    </row>
    <row r="87" ht="22" customHeight="1" spans="1:7">
      <c r="A87" s="15" t="s">
        <v>26</v>
      </c>
      <c r="B87" s="16" t="s">
        <v>207</v>
      </c>
      <c r="C87" s="15" t="s">
        <v>109</v>
      </c>
      <c r="D87" s="15" t="s">
        <v>14</v>
      </c>
      <c r="E87" s="15" t="s">
        <v>47</v>
      </c>
      <c r="F87" s="17">
        <v>60</v>
      </c>
      <c r="G87" s="14"/>
    </row>
    <row r="88" ht="22" customHeight="1" spans="1:7">
      <c r="A88" s="15" t="s">
        <v>26</v>
      </c>
      <c r="B88" s="16" t="s">
        <v>208</v>
      </c>
      <c r="C88" s="15" t="s">
        <v>172</v>
      </c>
      <c r="D88" s="15" t="s">
        <v>20</v>
      </c>
      <c r="E88" s="15" t="s">
        <v>17</v>
      </c>
      <c r="F88" s="17">
        <v>60</v>
      </c>
      <c r="G88" s="14"/>
    </row>
    <row r="89" ht="22" customHeight="1" spans="1:7">
      <c r="A89" s="15" t="s">
        <v>26</v>
      </c>
      <c r="B89" s="16" t="s">
        <v>207</v>
      </c>
      <c r="C89" s="15" t="s">
        <v>145</v>
      </c>
      <c r="D89" s="15" t="s">
        <v>17</v>
      </c>
      <c r="E89" s="15" t="s">
        <v>39</v>
      </c>
      <c r="F89" s="17">
        <v>59.5</v>
      </c>
      <c r="G89" s="14"/>
    </row>
    <row r="90" ht="22" customHeight="1" spans="1:7">
      <c r="A90" s="15" t="s">
        <v>26</v>
      </c>
      <c r="B90" s="16" t="s">
        <v>207</v>
      </c>
      <c r="C90" s="15">
        <v>2209110503</v>
      </c>
      <c r="D90" s="15" t="s">
        <v>24</v>
      </c>
      <c r="E90" s="15" t="s">
        <v>17</v>
      </c>
      <c r="F90" s="17">
        <v>59.5</v>
      </c>
      <c r="G90" s="14"/>
    </row>
    <row r="91" ht="22" customHeight="1" spans="1:7">
      <c r="A91" s="15" t="s">
        <v>26</v>
      </c>
      <c r="B91" s="16" t="s">
        <v>207</v>
      </c>
      <c r="C91" s="15">
        <v>2209110522</v>
      </c>
      <c r="D91" s="15" t="s">
        <v>24</v>
      </c>
      <c r="E91" s="15" t="s">
        <v>69</v>
      </c>
      <c r="F91" s="17">
        <v>59</v>
      </c>
      <c r="G91" s="14"/>
    </row>
    <row r="92" ht="22" customHeight="1" spans="1:7">
      <c r="A92" s="15" t="s">
        <v>26</v>
      </c>
      <c r="B92" s="16" t="s">
        <v>207</v>
      </c>
      <c r="C92" s="15" t="s">
        <v>93</v>
      </c>
      <c r="D92" s="15" t="s">
        <v>14</v>
      </c>
      <c r="E92" s="15" t="s">
        <v>14</v>
      </c>
      <c r="F92" s="17">
        <v>58.5</v>
      </c>
      <c r="G92" s="14"/>
    </row>
    <row r="93" ht="22" customHeight="1" spans="1:7">
      <c r="A93" s="15" t="s">
        <v>26</v>
      </c>
      <c r="B93" s="16" t="s">
        <v>207</v>
      </c>
      <c r="C93" s="15">
        <v>2209110512</v>
      </c>
      <c r="D93" s="15" t="s">
        <v>24</v>
      </c>
      <c r="E93" s="15" t="s">
        <v>44</v>
      </c>
      <c r="F93" s="17">
        <v>58.5</v>
      </c>
      <c r="G93" s="14"/>
    </row>
    <row r="94" ht="22" customHeight="1" spans="1:7">
      <c r="A94" s="15" t="s">
        <v>26</v>
      </c>
      <c r="B94" s="16" t="s">
        <v>207</v>
      </c>
      <c r="C94" s="15">
        <v>2209110529</v>
      </c>
      <c r="D94" s="15" t="s">
        <v>24</v>
      </c>
      <c r="E94" s="15" t="s">
        <v>88</v>
      </c>
      <c r="F94" s="17">
        <v>58</v>
      </c>
      <c r="G94" s="14"/>
    </row>
    <row r="95" ht="22" customHeight="1" spans="1:7">
      <c r="A95" s="15" t="s">
        <v>26</v>
      </c>
      <c r="B95" s="16" t="s">
        <v>207</v>
      </c>
      <c r="C95" s="15" t="s">
        <v>43</v>
      </c>
      <c r="D95" s="15" t="s">
        <v>11</v>
      </c>
      <c r="E95" s="15" t="s">
        <v>44</v>
      </c>
      <c r="F95" s="17">
        <v>56.5</v>
      </c>
      <c r="G95" s="14"/>
    </row>
    <row r="96" ht="22" customHeight="1" spans="1:7">
      <c r="A96" s="15" t="s">
        <v>26</v>
      </c>
      <c r="B96" s="16" t="s">
        <v>207</v>
      </c>
      <c r="C96" s="15" t="s">
        <v>68</v>
      </c>
      <c r="D96" s="15" t="s">
        <v>11</v>
      </c>
      <c r="E96" s="15" t="s">
        <v>69</v>
      </c>
      <c r="F96" s="17">
        <v>56</v>
      </c>
      <c r="G96" s="14"/>
    </row>
    <row r="97" ht="22" customHeight="1" spans="1:7">
      <c r="A97" s="15" t="s">
        <v>26</v>
      </c>
      <c r="B97" s="16" t="s">
        <v>207</v>
      </c>
      <c r="C97" s="15" t="s">
        <v>182</v>
      </c>
      <c r="D97" s="15" t="s">
        <v>20</v>
      </c>
      <c r="E97" s="15" t="s">
        <v>47</v>
      </c>
      <c r="F97" s="17">
        <v>52.5</v>
      </c>
      <c r="G97" s="14"/>
    </row>
    <row r="98" ht="22" customHeight="1" spans="1:7">
      <c r="A98" s="15" t="s">
        <v>26</v>
      </c>
      <c r="B98" s="16" t="s">
        <v>208</v>
      </c>
      <c r="C98" s="15" t="s">
        <v>30</v>
      </c>
      <c r="D98" s="15" t="s">
        <v>11</v>
      </c>
      <c r="E98" s="15" t="s">
        <v>31</v>
      </c>
      <c r="F98" s="17" t="s">
        <v>15</v>
      </c>
      <c r="G98" s="14"/>
    </row>
    <row r="99" ht="22" customHeight="1" spans="1:7">
      <c r="A99" s="15" t="s">
        <v>26</v>
      </c>
      <c r="B99" s="16" t="s">
        <v>208</v>
      </c>
      <c r="C99" s="15" t="s">
        <v>53</v>
      </c>
      <c r="D99" s="15" t="s">
        <v>11</v>
      </c>
      <c r="E99" s="15" t="s">
        <v>54</v>
      </c>
      <c r="F99" s="17" t="s">
        <v>15</v>
      </c>
      <c r="G99" s="14"/>
    </row>
    <row r="100" ht="22" customHeight="1" spans="1:7">
      <c r="A100" s="15" t="s">
        <v>26</v>
      </c>
      <c r="B100" s="16" t="s">
        <v>208</v>
      </c>
      <c r="C100" s="15" t="s">
        <v>99</v>
      </c>
      <c r="D100" s="15" t="s">
        <v>14</v>
      </c>
      <c r="E100" s="15" t="s">
        <v>24</v>
      </c>
      <c r="F100" s="17" t="s">
        <v>15</v>
      </c>
      <c r="G100" s="14"/>
    </row>
    <row r="101" ht="22" customHeight="1" spans="1:7">
      <c r="A101" s="15" t="s">
        <v>26</v>
      </c>
      <c r="B101" s="16" t="s">
        <v>208</v>
      </c>
      <c r="C101" s="15" t="s">
        <v>100</v>
      </c>
      <c r="D101" s="15" t="s">
        <v>14</v>
      </c>
      <c r="E101" s="15" t="s">
        <v>28</v>
      </c>
      <c r="F101" s="17" t="s">
        <v>15</v>
      </c>
      <c r="G101" s="14"/>
    </row>
    <row r="102" ht="22" customHeight="1" spans="1:7">
      <c r="A102" s="15" t="s">
        <v>26</v>
      </c>
      <c r="B102" s="16" t="s">
        <v>207</v>
      </c>
      <c r="C102" s="15" t="s">
        <v>103</v>
      </c>
      <c r="D102" s="15" t="s">
        <v>14</v>
      </c>
      <c r="E102" s="15" t="s">
        <v>33</v>
      </c>
      <c r="F102" s="17" t="s">
        <v>15</v>
      </c>
      <c r="G102" s="14"/>
    </row>
    <row r="103" ht="22" customHeight="1" spans="1:7">
      <c r="A103" s="15" t="s">
        <v>26</v>
      </c>
      <c r="B103" s="16" t="s">
        <v>207</v>
      </c>
      <c r="C103" s="15" t="s">
        <v>114</v>
      </c>
      <c r="D103" s="15" t="s">
        <v>14</v>
      </c>
      <c r="E103" s="15" t="s">
        <v>54</v>
      </c>
      <c r="F103" s="17" t="s">
        <v>15</v>
      </c>
      <c r="G103" s="14"/>
    </row>
    <row r="104" ht="22" customHeight="1" spans="1:7">
      <c r="A104" s="15" t="s">
        <v>26</v>
      </c>
      <c r="B104" s="16" t="s">
        <v>207</v>
      </c>
      <c r="C104" s="15" t="s">
        <v>115</v>
      </c>
      <c r="D104" s="15" t="s">
        <v>14</v>
      </c>
      <c r="E104" s="15" t="s">
        <v>56</v>
      </c>
      <c r="F104" s="17" t="s">
        <v>15</v>
      </c>
      <c r="G104" s="14"/>
    </row>
    <row r="105" ht="22" customHeight="1" spans="1:7">
      <c r="A105" s="15" t="s">
        <v>26</v>
      </c>
      <c r="B105" s="16" t="s">
        <v>207</v>
      </c>
      <c r="C105" s="15" t="s">
        <v>138</v>
      </c>
      <c r="D105" s="15" t="s">
        <v>17</v>
      </c>
      <c r="E105" s="15" t="s">
        <v>20</v>
      </c>
      <c r="F105" s="17" t="s">
        <v>15</v>
      </c>
      <c r="G105" s="14"/>
    </row>
    <row r="106" ht="22" customHeight="1" spans="1:7">
      <c r="A106" s="15" t="s">
        <v>26</v>
      </c>
      <c r="B106" s="16" t="s">
        <v>208</v>
      </c>
      <c r="C106" s="15" t="s">
        <v>158</v>
      </c>
      <c r="D106" s="15" t="s">
        <v>17</v>
      </c>
      <c r="E106" s="15" t="s">
        <v>64</v>
      </c>
      <c r="F106" s="17" t="s">
        <v>15</v>
      </c>
      <c r="G106" s="14"/>
    </row>
    <row r="107" ht="22" customHeight="1" spans="1:7">
      <c r="A107" s="15" t="s">
        <v>26</v>
      </c>
      <c r="B107" s="16" t="s">
        <v>207</v>
      </c>
      <c r="C107" s="15" t="s">
        <v>159</v>
      </c>
      <c r="D107" s="15" t="s">
        <v>17</v>
      </c>
      <c r="E107" s="15" t="s">
        <v>67</v>
      </c>
      <c r="F107" s="17" t="s">
        <v>15</v>
      </c>
      <c r="G107" s="14"/>
    </row>
    <row r="108" ht="22" customHeight="1" spans="1:7">
      <c r="A108" s="15" t="s">
        <v>26</v>
      </c>
      <c r="B108" s="16" t="s">
        <v>207</v>
      </c>
      <c r="C108" s="15" t="s">
        <v>173</v>
      </c>
      <c r="D108" s="15" t="s">
        <v>20</v>
      </c>
      <c r="E108" s="15" t="s">
        <v>20</v>
      </c>
      <c r="F108" s="17" t="s">
        <v>15</v>
      </c>
      <c r="G108" s="14"/>
    </row>
    <row r="109" ht="22" customHeight="1" spans="1:7">
      <c r="A109" s="15" t="s">
        <v>26</v>
      </c>
      <c r="B109" s="16" t="s">
        <v>207</v>
      </c>
      <c r="C109" s="15" t="s">
        <v>175</v>
      </c>
      <c r="D109" s="15" t="s">
        <v>20</v>
      </c>
      <c r="E109" s="15" t="s">
        <v>28</v>
      </c>
      <c r="F109" s="17" t="s">
        <v>15</v>
      </c>
      <c r="G109" s="14"/>
    </row>
    <row r="110" ht="22" customHeight="1" spans="1:7">
      <c r="A110" s="15" t="s">
        <v>26</v>
      </c>
      <c r="B110" s="16" t="s">
        <v>208</v>
      </c>
      <c r="C110" s="15" t="s">
        <v>178</v>
      </c>
      <c r="D110" s="15" t="s">
        <v>20</v>
      </c>
      <c r="E110" s="15" t="s">
        <v>36</v>
      </c>
      <c r="F110" s="17" t="s">
        <v>15</v>
      </c>
      <c r="G110" s="14"/>
    </row>
    <row r="111" ht="22" customHeight="1" spans="1:7">
      <c r="A111" s="15" t="s">
        <v>26</v>
      </c>
      <c r="B111" s="16" t="s">
        <v>207</v>
      </c>
      <c r="C111" s="15" t="s">
        <v>185</v>
      </c>
      <c r="D111" s="15" t="s">
        <v>20</v>
      </c>
      <c r="E111" s="15" t="s">
        <v>52</v>
      </c>
      <c r="F111" s="17" t="s">
        <v>15</v>
      </c>
      <c r="G111" s="14"/>
    </row>
    <row r="112" ht="22" customHeight="1" spans="1:7">
      <c r="A112" s="15" t="s">
        <v>26</v>
      </c>
      <c r="B112" s="16" t="s">
        <v>207</v>
      </c>
      <c r="C112" s="15" t="s">
        <v>196</v>
      </c>
      <c r="D112" s="15" t="s">
        <v>20</v>
      </c>
      <c r="E112" s="15" t="s">
        <v>77</v>
      </c>
      <c r="F112" s="17" t="s">
        <v>15</v>
      </c>
      <c r="G112" s="14"/>
    </row>
    <row r="113" ht="22" customHeight="1" spans="1:7">
      <c r="A113" s="15" t="s">
        <v>26</v>
      </c>
      <c r="B113" s="16" t="s">
        <v>208</v>
      </c>
      <c r="C113" s="15">
        <v>2209110504</v>
      </c>
      <c r="D113" s="15" t="s">
        <v>24</v>
      </c>
      <c r="E113" s="15" t="s">
        <v>20</v>
      </c>
      <c r="F113" s="17" t="s">
        <v>15</v>
      </c>
      <c r="G113" s="14"/>
    </row>
    <row r="114" ht="22" customHeight="1" spans="1:7">
      <c r="A114" s="15" t="s">
        <v>26</v>
      </c>
      <c r="B114" s="16" t="s">
        <v>208</v>
      </c>
      <c r="C114" s="15">
        <v>2209110508</v>
      </c>
      <c r="D114" s="15" t="s">
        <v>24</v>
      </c>
      <c r="E114" s="15" t="s">
        <v>33</v>
      </c>
      <c r="F114" s="17" t="s">
        <v>15</v>
      </c>
      <c r="G114" s="14"/>
    </row>
    <row r="115" ht="22" customHeight="1" spans="1:7">
      <c r="A115" s="15" t="s">
        <v>26</v>
      </c>
      <c r="B115" s="16" t="s">
        <v>208</v>
      </c>
      <c r="C115" s="15">
        <v>2209110523</v>
      </c>
      <c r="D115" s="15" t="s">
        <v>24</v>
      </c>
      <c r="E115" s="15" t="s">
        <v>72</v>
      </c>
      <c r="F115" s="17" t="s">
        <v>15</v>
      </c>
      <c r="G115" s="14"/>
    </row>
    <row r="116" ht="22" customHeight="1" spans="1:7">
      <c r="A116" s="15" t="s">
        <v>26</v>
      </c>
      <c r="B116" s="16" t="s">
        <v>207</v>
      </c>
      <c r="C116" s="15">
        <v>2209110524</v>
      </c>
      <c r="D116" s="15" t="s">
        <v>24</v>
      </c>
      <c r="E116" s="15" t="s">
        <v>74</v>
      </c>
      <c r="F116" s="17" t="s">
        <v>15</v>
      </c>
      <c r="G116" s="14"/>
    </row>
    <row r="117" ht="22" customHeight="1" spans="1:7">
      <c r="A117" s="15" t="s">
        <v>26</v>
      </c>
      <c r="B117" s="16" t="s">
        <v>207</v>
      </c>
      <c r="C117" s="15">
        <v>2209110530</v>
      </c>
      <c r="D117" s="15" t="s">
        <v>24</v>
      </c>
      <c r="E117" s="15" t="s">
        <v>90</v>
      </c>
      <c r="F117" s="17" t="s">
        <v>15</v>
      </c>
      <c r="G117" s="14"/>
    </row>
    <row r="118" ht="22" customHeight="1" spans="7:7">
      <c r="G118" s="14"/>
    </row>
    <row r="119" ht="22" customHeight="1" spans="1:7">
      <c r="A119" s="7" t="s">
        <v>1</v>
      </c>
      <c r="B119" s="8" t="s">
        <v>3</v>
      </c>
      <c r="C119" s="7" t="s">
        <v>5</v>
      </c>
      <c r="D119" s="7" t="s">
        <v>6</v>
      </c>
      <c r="E119" s="7" t="s">
        <v>7</v>
      </c>
      <c r="F119" s="9" t="s">
        <v>8</v>
      </c>
      <c r="G119" s="10" t="s">
        <v>206</v>
      </c>
    </row>
    <row r="120" ht="22" customHeight="1" spans="1:7">
      <c r="A120" s="15" t="s">
        <v>22</v>
      </c>
      <c r="B120" s="16" t="s">
        <v>208</v>
      </c>
      <c r="C120" s="15" t="s">
        <v>101</v>
      </c>
      <c r="D120" s="15" t="s">
        <v>14</v>
      </c>
      <c r="E120" s="15" t="s">
        <v>31</v>
      </c>
      <c r="F120" s="17">
        <v>79.5</v>
      </c>
      <c r="G120" s="14"/>
    </row>
    <row r="121" ht="22" customHeight="1" spans="1:7">
      <c r="A121" s="15" t="s">
        <v>22</v>
      </c>
      <c r="B121" s="16" t="s">
        <v>208</v>
      </c>
      <c r="C121" s="15">
        <v>2209110528</v>
      </c>
      <c r="D121" s="15" t="s">
        <v>24</v>
      </c>
      <c r="E121" s="15" t="s">
        <v>86</v>
      </c>
      <c r="F121" s="17">
        <v>74.5</v>
      </c>
      <c r="G121" s="14"/>
    </row>
    <row r="122" ht="22" customHeight="1" spans="1:7">
      <c r="A122" s="15" t="s">
        <v>22</v>
      </c>
      <c r="B122" s="16" t="s">
        <v>207</v>
      </c>
      <c r="C122" s="15" t="s">
        <v>116</v>
      </c>
      <c r="D122" s="15" t="s">
        <v>14</v>
      </c>
      <c r="E122" s="15" t="s">
        <v>58</v>
      </c>
      <c r="F122" s="17">
        <v>72</v>
      </c>
      <c r="G122" s="14"/>
    </row>
    <row r="123" ht="22" customHeight="1" spans="1:7">
      <c r="A123" s="15" t="s">
        <v>22</v>
      </c>
      <c r="B123" s="16" t="s">
        <v>208</v>
      </c>
      <c r="C123" s="15">
        <v>2209110517</v>
      </c>
      <c r="D123" s="15" t="s">
        <v>24</v>
      </c>
      <c r="E123" s="15" t="s">
        <v>56</v>
      </c>
      <c r="F123" s="17">
        <v>71.5</v>
      </c>
      <c r="G123" s="14"/>
    </row>
    <row r="124" ht="22" customHeight="1" spans="1:7">
      <c r="A124" s="15" t="s">
        <v>22</v>
      </c>
      <c r="B124" s="16" t="s">
        <v>207</v>
      </c>
      <c r="C124" s="15" t="s">
        <v>122</v>
      </c>
      <c r="D124" s="15" t="s">
        <v>14</v>
      </c>
      <c r="E124" s="15" t="s">
        <v>72</v>
      </c>
      <c r="F124" s="17">
        <v>71</v>
      </c>
      <c r="G124" s="14"/>
    </row>
    <row r="125" ht="22" customHeight="1" spans="1:7">
      <c r="A125" s="15" t="s">
        <v>22</v>
      </c>
      <c r="B125" s="16" t="s">
        <v>207</v>
      </c>
      <c r="C125" s="15" t="s">
        <v>60</v>
      </c>
      <c r="D125" s="15" t="s">
        <v>11</v>
      </c>
      <c r="E125" s="15" t="s">
        <v>61</v>
      </c>
      <c r="F125" s="17">
        <v>70</v>
      </c>
      <c r="G125" s="14"/>
    </row>
    <row r="126" ht="22" customHeight="1" spans="1:7">
      <c r="A126" s="15" t="s">
        <v>22</v>
      </c>
      <c r="B126" s="16" t="s">
        <v>207</v>
      </c>
      <c r="C126" s="15" t="s">
        <v>131</v>
      </c>
      <c r="D126" s="15" t="s">
        <v>14</v>
      </c>
      <c r="E126" s="15" t="s">
        <v>90</v>
      </c>
      <c r="F126" s="17">
        <v>70</v>
      </c>
      <c r="G126" s="14"/>
    </row>
    <row r="127" ht="22" customHeight="1" spans="1:7">
      <c r="A127" s="15" t="s">
        <v>22</v>
      </c>
      <c r="B127" s="16" t="s">
        <v>207</v>
      </c>
      <c r="C127" s="15" t="s">
        <v>169</v>
      </c>
      <c r="D127" s="15" t="s">
        <v>17</v>
      </c>
      <c r="E127" s="15" t="s">
        <v>90</v>
      </c>
      <c r="F127" s="17">
        <v>70</v>
      </c>
      <c r="G127" s="14"/>
    </row>
    <row r="128" ht="22" customHeight="1" spans="1:7">
      <c r="A128" s="15" t="s">
        <v>22</v>
      </c>
      <c r="B128" s="16" t="s">
        <v>207</v>
      </c>
      <c r="C128" s="15" t="s">
        <v>149</v>
      </c>
      <c r="D128" s="15" t="s">
        <v>17</v>
      </c>
      <c r="E128" s="15" t="s">
        <v>47</v>
      </c>
      <c r="F128" s="17">
        <v>68.5</v>
      </c>
      <c r="G128" s="14"/>
    </row>
    <row r="129" ht="22" customHeight="1" spans="1:7">
      <c r="A129" s="15" t="s">
        <v>22</v>
      </c>
      <c r="B129" s="16" t="s">
        <v>208</v>
      </c>
      <c r="C129" s="15" t="s">
        <v>111</v>
      </c>
      <c r="D129" s="15" t="s">
        <v>14</v>
      </c>
      <c r="E129" s="15" t="s">
        <v>50</v>
      </c>
      <c r="F129" s="17">
        <v>67.5</v>
      </c>
      <c r="G129" s="14"/>
    </row>
    <row r="130" ht="22" customHeight="1" spans="1:7">
      <c r="A130" s="15" t="s">
        <v>22</v>
      </c>
      <c r="B130" s="16" t="s">
        <v>208</v>
      </c>
      <c r="C130" s="15" t="s">
        <v>40</v>
      </c>
      <c r="D130" s="15" t="s">
        <v>11</v>
      </c>
      <c r="E130" s="15" t="s">
        <v>41</v>
      </c>
      <c r="F130" s="17">
        <v>66.5</v>
      </c>
      <c r="G130" s="14"/>
    </row>
    <row r="131" ht="22" customHeight="1" spans="1:7">
      <c r="A131" s="15" t="s">
        <v>22</v>
      </c>
      <c r="B131" s="16" t="s">
        <v>207</v>
      </c>
      <c r="C131" s="15" t="s">
        <v>174</v>
      </c>
      <c r="D131" s="15" t="s">
        <v>20</v>
      </c>
      <c r="E131" s="15" t="s">
        <v>24</v>
      </c>
      <c r="F131" s="17">
        <v>66.5</v>
      </c>
      <c r="G131" s="14"/>
    </row>
    <row r="132" ht="22" customHeight="1" spans="1:7">
      <c r="A132" s="15" t="s">
        <v>22</v>
      </c>
      <c r="B132" s="16" t="s">
        <v>208</v>
      </c>
      <c r="C132" s="15">
        <v>2209110506</v>
      </c>
      <c r="D132" s="15" t="s">
        <v>24</v>
      </c>
      <c r="E132" s="15" t="s">
        <v>28</v>
      </c>
      <c r="F132" s="17">
        <v>66.5</v>
      </c>
      <c r="G132" s="14"/>
    </row>
    <row r="133" ht="22" customHeight="1" spans="1:7">
      <c r="A133" s="15" t="s">
        <v>22</v>
      </c>
      <c r="B133" s="16" t="s">
        <v>207</v>
      </c>
      <c r="C133" s="15" t="s">
        <v>32</v>
      </c>
      <c r="D133" s="15" t="s">
        <v>11</v>
      </c>
      <c r="E133" s="15" t="s">
        <v>33</v>
      </c>
      <c r="F133" s="17">
        <v>66</v>
      </c>
      <c r="G133" s="14"/>
    </row>
    <row r="134" ht="22" customHeight="1" spans="1:7">
      <c r="A134" s="15" t="s">
        <v>22</v>
      </c>
      <c r="B134" s="16" t="s">
        <v>207</v>
      </c>
      <c r="C134" s="15">
        <v>2209110513</v>
      </c>
      <c r="D134" s="15" t="s">
        <v>24</v>
      </c>
      <c r="E134" s="15" t="s">
        <v>47</v>
      </c>
      <c r="F134" s="17">
        <v>66</v>
      </c>
      <c r="G134" s="14"/>
    </row>
    <row r="135" ht="22" customHeight="1" spans="1:7">
      <c r="A135" s="15" t="s">
        <v>22</v>
      </c>
      <c r="B135" s="16" t="s">
        <v>208</v>
      </c>
      <c r="C135" s="15" t="s">
        <v>124</v>
      </c>
      <c r="D135" s="15" t="s">
        <v>14</v>
      </c>
      <c r="E135" s="15" t="s">
        <v>74</v>
      </c>
      <c r="F135" s="17">
        <v>65.5</v>
      </c>
      <c r="G135" s="14"/>
    </row>
    <row r="136" ht="22" customHeight="1" spans="1:7">
      <c r="A136" s="15" t="s">
        <v>22</v>
      </c>
      <c r="B136" s="16" t="s">
        <v>208</v>
      </c>
      <c r="C136" s="15" t="s">
        <v>108</v>
      </c>
      <c r="D136" s="15" t="s">
        <v>14</v>
      </c>
      <c r="E136" s="15" t="s">
        <v>44</v>
      </c>
      <c r="F136" s="17">
        <v>64</v>
      </c>
      <c r="G136" s="14"/>
    </row>
    <row r="137" ht="22" customHeight="1" spans="1:7">
      <c r="A137" s="15" t="s">
        <v>22</v>
      </c>
      <c r="B137" s="16" t="s">
        <v>208</v>
      </c>
      <c r="C137" s="15" t="s">
        <v>23</v>
      </c>
      <c r="D137" s="15" t="s">
        <v>11</v>
      </c>
      <c r="E137" s="15" t="s">
        <v>24</v>
      </c>
      <c r="F137" s="17">
        <v>63.5</v>
      </c>
      <c r="G137" s="14"/>
    </row>
    <row r="138" ht="22" customHeight="1" spans="1:7">
      <c r="A138" s="15" t="s">
        <v>22</v>
      </c>
      <c r="B138" s="16" t="s">
        <v>208</v>
      </c>
      <c r="C138" s="15" t="s">
        <v>120</v>
      </c>
      <c r="D138" s="15" t="s">
        <v>14</v>
      </c>
      <c r="E138" s="15" t="s">
        <v>69</v>
      </c>
      <c r="F138" s="17">
        <v>63</v>
      </c>
      <c r="G138" s="14"/>
    </row>
    <row r="139" ht="22" customHeight="1" spans="1:7">
      <c r="A139" s="15" t="s">
        <v>22</v>
      </c>
      <c r="B139" s="16" t="s">
        <v>208</v>
      </c>
      <c r="C139" s="15">
        <v>2209110501</v>
      </c>
      <c r="D139" s="15" t="s">
        <v>24</v>
      </c>
      <c r="E139" s="15" t="s">
        <v>11</v>
      </c>
      <c r="F139" s="17">
        <v>62.5</v>
      </c>
      <c r="G139" s="14"/>
    </row>
    <row r="140" ht="22" customHeight="1" spans="1:7">
      <c r="A140" s="15" t="s">
        <v>22</v>
      </c>
      <c r="B140" s="16" t="s">
        <v>207</v>
      </c>
      <c r="C140" s="15" t="s">
        <v>71</v>
      </c>
      <c r="D140" s="15" t="s">
        <v>11</v>
      </c>
      <c r="E140" s="15" t="s">
        <v>72</v>
      </c>
      <c r="F140" s="17">
        <v>61.5</v>
      </c>
      <c r="G140" s="14"/>
    </row>
    <row r="141" ht="22" customHeight="1" spans="1:7">
      <c r="A141" s="15" t="s">
        <v>22</v>
      </c>
      <c r="B141" s="16" t="s">
        <v>207</v>
      </c>
      <c r="C141" s="15" t="s">
        <v>195</v>
      </c>
      <c r="D141" s="15" t="s">
        <v>20</v>
      </c>
      <c r="E141" s="15" t="s">
        <v>74</v>
      </c>
      <c r="F141" s="17">
        <v>60</v>
      </c>
      <c r="G141" s="14"/>
    </row>
    <row r="142" ht="22" customHeight="1" spans="1:7">
      <c r="A142" s="15" t="s">
        <v>22</v>
      </c>
      <c r="B142" s="16" t="s">
        <v>207</v>
      </c>
      <c r="C142" s="15" t="s">
        <v>132</v>
      </c>
      <c r="D142" s="15" t="s">
        <v>17</v>
      </c>
      <c r="E142" s="15" t="s">
        <v>11</v>
      </c>
      <c r="F142" s="17">
        <v>59.5</v>
      </c>
      <c r="G142" s="14"/>
    </row>
    <row r="143" ht="22" customHeight="1" spans="1:7">
      <c r="A143" s="15" t="s">
        <v>22</v>
      </c>
      <c r="B143" s="16" t="s">
        <v>207</v>
      </c>
      <c r="C143" s="15" t="s">
        <v>151</v>
      </c>
      <c r="D143" s="15" t="s">
        <v>17</v>
      </c>
      <c r="E143" s="15" t="s">
        <v>52</v>
      </c>
      <c r="F143" s="17">
        <v>59</v>
      </c>
      <c r="G143" s="14"/>
    </row>
    <row r="144" ht="22" customHeight="1" spans="1:7">
      <c r="A144" s="15" t="s">
        <v>22</v>
      </c>
      <c r="B144" s="16" t="s">
        <v>207</v>
      </c>
      <c r="C144" s="15" t="s">
        <v>134</v>
      </c>
      <c r="D144" s="15" t="s">
        <v>17</v>
      </c>
      <c r="E144" s="15" t="s">
        <v>14</v>
      </c>
      <c r="F144" s="17">
        <v>58</v>
      </c>
      <c r="G144" s="14"/>
    </row>
    <row r="145" ht="22" customHeight="1" spans="1:7">
      <c r="A145" s="15" t="s">
        <v>22</v>
      </c>
      <c r="B145" s="16" t="s">
        <v>208</v>
      </c>
      <c r="C145" s="15" t="s">
        <v>190</v>
      </c>
      <c r="D145" s="15" t="s">
        <v>20</v>
      </c>
      <c r="E145" s="15" t="s">
        <v>64</v>
      </c>
      <c r="F145" s="17">
        <v>55.5</v>
      </c>
      <c r="G145" s="14"/>
    </row>
    <row r="146" ht="22" customHeight="1" spans="1:7">
      <c r="A146" s="15" t="s">
        <v>22</v>
      </c>
      <c r="B146" s="16" t="s">
        <v>208</v>
      </c>
      <c r="C146" s="15" t="s">
        <v>91</v>
      </c>
      <c r="D146" s="15" t="s">
        <v>14</v>
      </c>
      <c r="E146" s="15" t="s">
        <v>11</v>
      </c>
      <c r="F146" s="17">
        <v>55</v>
      </c>
      <c r="G146" s="14"/>
    </row>
    <row r="147" ht="22" customHeight="1" spans="1:7">
      <c r="A147" s="15" t="s">
        <v>22</v>
      </c>
      <c r="B147" s="16" t="s">
        <v>208</v>
      </c>
      <c r="C147" s="15" t="s">
        <v>136</v>
      </c>
      <c r="D147" s="15" t="s">
        <v>17</v>
      </c>
      <c r="E147" s="15" t="s">
        <v>17</v>
      </c>
      <c r="F147" s="17">
        <v>53</v>
      </c>
      <c r="G147" s="14"/>
    </row>
    <row r="148" ht="22" customHeight="1" spans="1:7">
      <c r="A148" s="15" t="s">
        <v>22</v>
      </c>
      <c r="B148" s="16" t="s">
        <v>207</v>
      </c>
      <c r="C148" s="15" t="s">
        <v>104</v>
      </c>
      <c r="D148" s="15" t="s">
        <v>14</v>
      </c>
      <c r="E148" s="15" t="s">
        <v>36</v>
      </c>
      <c r="F148" s="17" t="s">
        <v>15</v>
      </c>
      <c r="G148" s="14"/>
    </row>
    <row r="149" ht="22" customHeight="1" spans="1:7">
      <c r="A149" s="15" t="s">
        <v>22</v>
      </c>
      <c r="B149" s="16" t="s">
        <v>208</v>
      </c>
      <c r="C149" s="15" t="s">
        <v>130</v>
      </c>
      <c r="D149" s="15" t="s">
        <v>14</v>
      </c>
      <c r="E149" s="15" t="s">
        <v>88</v>
      </c>
      <c r="F149" s="17" t="s">
        <v>15</v>
      </c>
      <c r="G149" s="14"/>
    </row>
    <row r="150" ht="22" customHeight="1" spans="1:7">
      <c r="A150" s="15" t="s">
        <v>22</v>
      </c>
      <c r="B150" s="16" t="s">
        <v>208</v>
      </c>
      <c r="C150" s="15" t="s">
        <v>141</v>
      </c>
      <c r="D150" s="15" t="s">
        <v>17</v>
      </c>
      <c r="E150" s="15" t="s">
        <v>28</v>
      </c>
      <c r="F150" s="17" t="s">
        <v>15</v>
      </c>
      <c r="G150" s="14"/>
    </row>
    <row r="151" ht="22" customHeight="1" spans="1:7">
      <c r="A151" s="15" t="s">
        <v>22</v>
      </c>
      <c r="B151" s="16" t="s">
        <v>208</v>
      </c>
      <c r="C151" s="15" t="s">
        <v>143</v>
      </c>
      <c r="D151" s="15" t="s">
        <v>17</v>
      </c>
      <c r="E151" s="15" t="s">
        <v>33</v>
      </c>
      <c r="F151" s="17" t="s">
        <v>15</v>
      </c>
      <c r="G151" s="14"/>
    </row>
    <row r="152" ht="22" customHeight="1" spans="1:7">
      <c r="A152" s="15" t="s">
        <v>22</v>
      </c>
      <c r="B152" s="16" t="s">
        <v>208</v>
      </c>
      <c r="C152" s="15" t="s">
        <v>148</v>
      </c>
      <c r="D152" s="15" t="s">
        <v>17</v>
      </c>
      <c r="E152" s="15" t="s">
        <v>44</v>
      </c>
      <c r="F152" s="17" t="s">
        <v>15</v>
      </c>
      <c r="G152" s="14"/>
    </row>
    <row r="153" ht="22" customHeight="1" spans="1:7">
      <c r="A153" s="15" t="s">
        <v>22</v>
      </c>
      <c r="B153" s="16" t="s">
        <v>208</v>
      </c>
      <c r="C153" s="15" t="s">
        <v>166</v>
      </c>
      <c r="D153" s="15" t="s">
        <v>17</v>
      </c>
      <c r="E153" s="15" t="s">
        <v>83</v>
      </c>
      <c r="F153" s="17" t="s">
        <v>15</v>
      </c>
      <c r="G153" s="14"/>
    </row>
    <row r="154" ht="22" customHeight="1" spans="1:7">
      <c r="A154" s="15" t="s">
        <v>22</v>
      </c>
      <c r="B154" s="16" t="s">
        <v>208</v>
      </c>
      <c r="C154" s="15" t="s">
        <v>168</v>
      </c>
      <c r="D154" s="15" t="s">
        <v>17</v>
      </c>
      <c r="E154" s="15" t="s">
        <v>88</v>
      </c>
      <c r="F154" s="17" t="s">
        <v>15</v>
      </c>
      <c r="G154" s="14"/>
    </row>
    <row r="155" ht="22" customHeight="1" spans="1:7">
      <c r="A155" s="15" t="s">
        <v>22</v>
      </c>
      <c r="B155" s="16" t="s">
        <v>208</v>
      </c>
      <c r="C155" s="15" t="s">
        <v>177</v>
      </c>
      <c r="D155" s="15" t="s">
        <v>20</v>
      </c>
      <c r="E155" s="15" t="s">
        <v>33</v>
      </c>
      <c r="F155" s="17" t="s">
        <v>15</v>
      </c>
      <c r="G155" s="14"/>
    </row>
    <row r="156" ht="22" customHeight="1" spans="1:7">
      <c r="A156" s="15" t="s">
        <v>22</v>
      </c>
      <c r="B156" s="16" t="s">
        <v>208</v>
      </c>
      <c r="C156" s="15" t="s">
        <v>194</v>
      </c>
      <c r="D156" s="15" t="s">
        <v>20</v>
      </c>
      <c r="E156" s="15" t="s">
        <v>72</v>
      </c>
      <c r="F156" s="17" t="s">
        <v>15</v>
      </c>
      <c r="G156" s="14"/>
    </row>
    <row r="157" ht="22" customHeight="1" spans="1:7">
      <c r="A157" s="15" t="s">
        <v>22</v>
      </c>
      <c r="B157" s="16" t="s">
        <v>207</v>
      </c>
      <c r="C157" s="15" t="s">
        <v>197</v>
      </c>
      <c r="D157" s="15" t="s">
        <v>20</v>
      </c>
      <c r="E157" s="15" t="s">
        <v>80</v>
      </c>
      <c r="F157" s="17" t="s">
        <v>15</v>
      </c>
      <c r="G157" s="14"/>
    </row>
  </sheetData>
  <sortState ref="A120:I157">
    <sortCondition ref="F120:F157" descending="1"/>
  </sortState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考试人员151人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2022-09-14T00:31:00Z</dcterms:created>
  <cp:lastPrinted>2022-09-13T13:14:00Z</cp:lastPrinted>
  <dcterms:modified xsi:type="dcterms:W3CDTF">2022-09-14T01:45:33Z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0A5765FF69C74BB0910EF21F1A61187B</vt:lpwstr>
  </property>
  <property fmtid="{D5CDD505-2E9C-101B-9397-08002B2CF9AE}" pid="3" name="KSOProductBuildVer">
    <vt:lpwstr>2052-11.1.0.12358</vt:lpwstr>
  </property>
</Properties>
</file>